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documenti vaio 2015 ottobre\00000000 a3 DIDATTICA PRESENTAZIONI\0002 estimo ferrara complementi\000 esercitazioni 2019 2020\"/>
    </mc:Choice>
  </mc:AlternateContent>
  <bookViews>
    <workbookView xWindow="0" yWindow="0" windowWidth="20490" windowHeight="7620" activeTab="1"/>
  </bookViews>
  <sheets>
    <sheet name="analisi finanziaria" sheetId="1" r:id="rId1"/>
    <sheet name="analisi econom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4" i="2"/>
  <c r="J42" i="2"/>
  <c r="J36" i="2"/>
  <c r="J34" i="2"/>
  <c r="J28" i="2"/>
  <c r="J26" i="2"/>
  <c r="J20" i="2"/>
  <c r="J16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E18" i="2"/>
  <c r="J18" i="2" s="1"/>
  <c r="E17" i="2"/>
  <c r="I19" i="2"/>
  <c r="T49" i="2"/>
  <c r="S49" i="2"/>
  <c r="R49" i="2"/>
  <c r="Q49" i="2"/>
  <c r="P49" i="2"/>
  <c r="F46" i="2"/>
  <c r="D46" i="2"/>
  <c r="J46" i="2" s="1"/>
  <c r="F45" i="2"/>
  <c r="K45" i="2" s="1"/>
  <c r="D45" i="2"/>
  <c r="J45" i="2" s="1"/>
  <c r="F44" i="2"/>
  <c r="K44" i="2" s="1"/>
  <c r="D44" i="2"/>
  <c r="F43" i="2"/>
  <c r="D43" i="2"/>
  <c r="J43" i="2" s="1"/>
  <c r="F42" i="2"/>
  <c r="K42" i="2" s="1"/>
  <c r="D42" i="2"/>
  <c r="F41" i="2"/>
  <c r="K41" i="2" s="1"/>
  <c r="D41" i="2"/>
  <c r="J41" i="2" s="1"/>
  <c r="F40" i="2"/>
  <c r="K40" i="2" s="1"/>
  <c r="D40" i="2"/>
  <c r="J40" i="2" s="1"/>
  <c r="F39" i="2"/>
  <c r="D39" i="2"/>
  <c r="J39" i="2" s="1"/>
  <c r="F38" i="2"/>
  <c r="K38" i="2" s="1"/>
  <c r="D38" i="2"/>
  <c r="J38" i="2" s="1"/>
  <c r="F37" i="2"/>
  <c r="K37" i="2" s="1"/>
  <c r="D37" i="2"/>
  <c r="J37" i="2" s="1"/>
  <c r="F36" i="2"/>
  <c r="K36" i="2" s="1"/>
  <c r="D36" i="2"/>
  <c r="F35" i="2"/>
  <c r="D35" i="2"/>
  <c r="J35" i="2" s="1"/>
  <c r="F34" i="2"/>
  <c r="K34" i="2" s="1"/>
  <c r="D34" i="2"/>
  <c r="F33" i="2"/>
  <c r="K33" i="2" s="1"/>
  <c r="D33" i="2"/>
  <c r="J33" i="2" s="1"/>
  <c r="F32" i="2"/>
  <c r="K32" i="2" s="1"/>
  <c r="D32" i="2"/>
  <c r="J32" i="2" s="1"/>
  <c r="F31" i="2"/>
  <c r="D31" i="2"/>
  <c r="J31" i="2" s="1"/>
  <c r="F30" i="2"/>
  <c r="K30" i="2" s="1"/>
  <c r="D30" i="2"/>
  <c r="J30" i="2" s="1"/>
  <c r="F29" i="2"/>
  <c r="K29" i="2" s="1"/>
  <c r="D29" i="2"/>
  <c r="J29" i="2" s="1"/>
  <c r="F28" i="2"/>
  <c r="K28" i="2" s="1"/>
  <c r="D28" i="2"/>
  <c r="F27" i="2"/>
  <c r="D27" i="2"/>
  <c r="J27" i="2" s="1"/>
  <c r="F26" i="2"/>
  <c r="K26" i="2" s="1"/>
  <c r="D26" i="2"/>
  <c r="F25" i="2"/>
  <c r="K25" i="2" s="1"/>
  <c r="D25" i="2"/>
  <c r="J25" i="2" s="1"/>
  <c r="F24" i="2"/>
  <c r="K24" i="2" s="1"/>
  <c r="D24" i="2"/>
  <c r="J24" i="2" s="1"/>
  <c r="F23" i="2"/>
  <c r="D23" i="2"/>
  <c r="J23" i="2" s="1"/>
  <c r="F22" i="2"/>
  <c r="K22" i="2" s="1"/>
  <c r="D22" i="2"/>
  <c r="J22" i="2" s="1"/>
  <c r="F21" i="2"/>
  <c r="K21" i="2" s="1"/>
  <c r="D21" i="2"/>
  <c r="J21" i="2" s="1"/>
  <c r="F20" i="2"/>
  <c r="K20" i="2" s="1"/>
  <c r="D20" i="2"/>
  <c r="F19" i="2"/>
  <c r="D19" i="2"/>
  <c r="J19" i="2" s="1"/>
  <c r="F18" i="2"/>
  <c r="K18" i="2" s="1"/>
  <c r="C18" i="2"/>
  <c r="F17" i="2"/>
  <c r="K17" i="2" s="1"/>
  <c r="C17" i="2"/>
  <c r="J17" i="2" s="1"/>
  <c r="A17" i="2"/>
  <c r="O17" i="2" s="1"/>
  <c r="O16" i="2"/>
  <c r="F16" i="2"/>
  <c r="K16" i="2" s="1"/>
  <c r="Q16" i="2" s="1"/>
  <c r="C16" i="2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5" i="1"/>
  <c r="C14" i="1"/>
  <c r="C13" i="1"/>
  <c r="N46" i="1"/>
  <c r="O46" i="1"/>
  <c r="P46" i="1"/>
  <c r="Q46" i="1"/>
  <c r="M46" i="1"/>
  <c r="H40" i="1"/>
  <c r="H36" i="1"/>
  <c r="H32" i="1"/>
  <c r="H28" i="1"/>
  <c r="H24" i="1"/>
  <c r="H20" i="1"/>
  <c r="H16" i="1"/>
  <c r="G16" i="1"/>
  <c r="L14" i="1"/>
  <c r="H14" i="1"/>
  <c r="L13" i="1"/>
  <c r="E14" i="1"/>
  <c r="E15" i="1"/>
  <c r="H15" i="1" s="1"/>
  <c r="E16" i="1"/>
  <c r="E17" i="1"/>
  <c r="H17" i="1" s="1"/>
  <c r="E18" i="1"/>
  <c r="H18" i="1" s="1"/>
  <c r="E19" i="1"/>
  <c r="H19" i="1" s="1"/>
  <c r="E20" i="1"/>
  <c r="E21" i="1"/>
  <c r="H21" i="1" s="1"/>
  <c r="E22" i="1"/>
  <c r="H22" i="1" s="1"/>
  <c r="E23" i="1"/>
  <c r="H23" i="1" s="1"/>
  <c r="E24" i="1"/>
  <c r="E25" i="1"/>
  <c r="H25" i="1" s="1"/>
  <c r="E26" i="1"/>
  <c r="H26" i="1" s="1"/>
  <c r="E27" i="1"/>
  <c r="H27" i="1" s="1"/>
  <c r="E28" i="1"/>
  <c r="E29" i="1"/>
  <c r="H29" i="1" s="1"/>
  <c r="E30" i="1"/>
  <c r="H30" i="1" s="1"/>
  <c r="E31" i="1"/>
  <c r="H31" i="1" s="1"/>
  <c r="E32" i="1"/>
  <c r="E33" i="1"/>
  <c r="H33" i="1" s="1"/>
  <c r="E34" i="1"/>
  <c r="H34" i="1" s="1"/>
  <c r="E35" i="1"/>
  <c r="H35" i="1" s="1"/>
  <c r="E36" i="1"/>
  <c r="E37" i="1"/>
  <c r="H37" i="1" s="1"/>
  <c r="E38" i="1"/>
  <c r="H38" i="1" s="1"/>
  <c r="E39" i="1"/>
  <c r="H39" i="1" s="1"/>
  <c r="E40" i="1"/>
  <c r="E41" i="1"/>
  <c r="H41" i="1" s="1"/>
  <c r="E42" i="1"/>
  <c r="H42" i="1" s="1"/>
  <c r="E43" i="1"/>
  <c r="E13" i="1"/>
  <c r="H13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5" i="1"/>
  <c r="G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L43" i="1" s="1"/>
  <c r="A14" i="1"/>
  <c r="K19" i="2" l="1"/>
  <c r="K23" i="2"/>
  <c r="K27" i="2"/>
  <c r="L27" i="2" s="1"/>
  <c r="K31" i="2"/>
  <c r="L31" i="2" s="1"/>
  <c r="K35" i="2"/>
  <c r="K39" i="2"/>
  <c r="K43" i="2"/>
  <c r="L43" i="2" s="1"/>
  <c r="A18" i="2"/>
  <c r="A19" i="2" s="1"/>
  <c r="O19" i="2" s="1"/>
  <c r="P19" i="2" s="1"/>
  <c r="C8" i="2"/>
  <c r="G46" i="2" s="1"/>
  <c r="K46" i="2" s="1"/>
  <c r="L16" i="2"/>
  <c r="P16" i="2"/>
  <c r="Q17" i="2"/>
  <c r="L17" i="2"/>
  <c r="L19" i="2"/>
  <c r="L21" i="2"/>
  <c r="L26" i="2"/>
  <c r="P17" i="2"/>
  <c r="L18" i="2"/>
  <c r="L20" i="2"/>
  <c r="L22" i="2"/>
  <c r="L23" i="2"/>
  <c r="L24" i="2"/>
  <c r="L25" i="2"/>
  <c r="L28" i="2"/>
  <c r="L30" i="2"/>
  <c r="L32" i="2"/>
  <c r="L34" i="2"/>
  <c r="L36" i="2"/>
  <c r="L38" i="2"/>
  <c r="L40" i="2"/>
  <c r="L42" i="2"/>
  <c r="L44" i="2"/>
  <c r="L29" i="2"/>
  <c r="L33" i="2"/>
  <c r="L35" i="2"/>
  <c r="L37" i="2"/>
  <c r="L39" i="2"/>
  <c r="L41" i="2"/>
  <c r="L45" i="2"/>
  <c r="I38" i="1"/>
  <c r="I34" i="1"/>
  <c r="I30" i="1"/>
  <c r="I26" i="1"/>
  <c r="K26" i="1" s="1"/>
  <c r="I22" i="1"/>
  <c r="I18" i="1"/>
  <c r="I42" i="1"/>
  <c r="I14" i="1"/>
  <c r="K14" i="1" s="1"/>
  <c r="Q14" i="1" s="1"/>
  <c r="I40" i="1"/>
  <c r="N13" i="1"/>
  <c r="C8" i="1"/>
  <c r="F43" i="1" s="1"/>
  <c r="H43" i="1" s="1"/>
  <c r="N43" i="1" s="1"/>
  <c r="G13" i="1"/>
  <c r="I13" i="1" s="1"/>
  <c r="K13" i="1" s="1"/>
  <c r="Q13" i="1" s="1"/>
  <c r="M14" i="1"/>
  <c r="N14" i="1"/>
  <c r="M43" i="1"/>
  <c r="L18" i="1"/>
  <c r="M18" i="1" s="1"/>
  <c r="L21" i="1"/>
  <c r="M21" i="1" s="1"/>
  <c r="L25" i="1"/>
  <c r="M25" i="1" s="1"/>
  <c r="L29" i="1"/>
  <c r="L33" i="1"/>
  <c r="L37" i="1"/>
  <c r="M37" i="1" s="1"/>
  <c r="L39" i="1"/>
  <c r="L15" i="1"/>
  <c r="L20" i="1"/>
  <c r="M20" i="1" s="1"/>
  <c r="L24" i="1"/>
  <c r="L28" i="1"/>
  <c r="M28" i="1" s="1"/>
  <c r="L32" i="1"/>
  <c r="L35" i="1"/>
  <c r="L42" i="1"/>
  <c r="M42" i="1" s="1"/>
  <c r="L17" i="1"/>
  <c r="M17" i="1" s="1"/>
  <c r="L22" i="1"/>
  <c r="M22" i="1" s="1"/>
  <c r="L26" i="1"/>
  <c r="M26" i="1" s="1"/>
  <c r="L30" i="1"/>
  <c r="M30" i="1" s="1"/>
  <c r="L34" i="1"/>
  <c r="M34" i="1" s="1"/>
  <c r="L38" i="1"/>
  <c r="M38" i="1" s="1"/>
  <c r="L40" i="1"/>
  <c r="M40" i="1" s="1"/>
  <c r="L16" i="1"/>
  <c r="M16" i="1" s="1"/>
  <c r="L19" i="1"/>
  <c r="L23" i="1"/>
  <c r="L27" i="1"/>
  <c r="L31" i="1"/>
  <c r="L36" i="1"/>
  <c r="M36" i="1" s="1"/>
  <c r="L41" i="1"/>
  <c r="M41" i="1" s="1"/>
  <c r="I17" i="1"/>
  <c r="K30" i="1"/>
  <c r="J30" i="1"/>
  <c r="I29" i="1"/>
  <c r="J18" i="1"/>
  <c r="P18" i="1" s="1"/>
  <c r="K18" i="1"/>
  <c r="I21" i="1"/>
  <c r="O26" i="1"/>
  <c r="I33" i="1"/>
  <c r="J22" i="1"/>
  <c r="K22" i="1"/>
  <c r="I25" i="1"/>
  <c r="J40" i="1"/>
  <c r="K40" i="1"/>
  <c r="J38" i="1"/>
  <c r="I41" i="1"/>
  <c r="J42" i="1"/>
  <c r="J34" i="1"/>
  <c r="I37" i="1"/>
  <c r="I16" i="1"/>
  <c r="I20" i="1"/>
  <c r="I24" i="1"/>
  <c r="I28" i="1"/>
  <c r="I32" i="1"/>
  <c r="K34" i="1"/>
  <c r="I36" i="1"/>
  <c r="N37" i="1"/>
  <c r="K38" i="1"/>
  <c r="K42" i="1"/>
  <c r="I15" i="1"/>
  <c r="I19" i="1"/>
  <c r="I23" i="1"/>
  <c r="I27" i="1"/>
  <c r="I31" i="1"/>
  <c r="I35" i="1"/>
  <c r="I39" i="1"/>
  <c r="I43" i="1"/>
  <c r="O18" i="2" l="1"/>
  <c r="A20" i="2"/>
  <c r="Q19" i="2"/>
  <c r="M45" i="2"/>
  <c r="N45" i="2"/>
  <c r="M41" i="2"/>
  <c r="N41" i="2"/>
  <c r="M37" i="2"/>
  <c r="N37" i="2"/>
  <c r="M33" i="2"/>
  <c r="N33" i="2"/>
  <c r="M29" i="2"/>
  <c r="N29" i="2"/>
  <c r="M42" i="2"/>
  <c r="N42" i="2"/>
  <c r="M38" i="2"/>
  <c r="N38" i="2"/>
  <c r="M34" i="2"/>
  <c r="N34" i="2"/>
  <c r="M30" i="2"/>
  <c r="N30" i="2"/>
  <c r="N25" i="2"/>
  <c r="M25" i="2"/>
  <c r="R19" i="2"/>
  <c r="N19" i="2"/>
  <c r="T19" i="2" s="1"/>
  <c r="M19" i="2"/>
  <c r="S19" i="2" s="1"/>
  <c r="R17" i="2"/>
  <c r="N17" i="2"/>
  <c r="T17" i="2" s="1"/>
  <c r="M17" i="2"/>
  <c r="S17" i="2" s="1"/>
  <c r="L46" i="2"/>
  <c r="N24" i="2"/>
  <c r="M24" i="2"/>
  <c r="N21" i="2"/>
  <c r="M21" i="2"/>
  <c r="A21" i="2"/>
  <c r="O20" i="2"/>
  <c r="N22" i="2"/>
  <c r="M22" i="2"/>
  <c r="N20" i="2"/>
  <c r="M20" i="2"/>
  <c r="M26" i="2"/>
  <c r="N26" i="2"/>
  <c r="M43" i="2"/>
  <c r="N43" i="2"/>
  <c r="M39" i="2"/>
  <c r="N39" i="2"/>
  <c r="M35" i="2"/>
  <c r="N35" i="2"/>
  <c r="M31" i="2"/>
  <c r="N31" i="2"/>
  <c r="M27" i="2"/>
  <c r="N27" i="2"/>
  <c r="M44" i="2"/>
  <c r="N44" i="2"/>
  <c r="M40" i="2"/>
  <c r="N40" i="2"/>
  <c r="M36" i="2"/>
  <c r="N36" i="2"/>
  <c r="M32" i="2"/>
  <c r="N32" i="2"/>
  <c r="M28" i="2"/>
  <c r="N28" i="2"/>
  <c r="N23" i="2"/>
  <c r="M23" i="2"/>
  <c r="R18" i="2"/>
  <c r="N18" i="2"/>
  <c r="T18" i="2" s="1"/>
  <c r="M18" i="2"/>
  <c r="S18" i="2" s="1"/>
  <c r="M16" i="2"/>
  <c r="S16" i="2" s="1"/>
  <c r="N16" i="2"/>
  <c r="T16" i="2" s="1"/>
  <c r="K7" i="2"/>
  <c r="R16" i="2"/>
  <c r="O40" i="1"/>
  <c r="Q18" i="1"/>
  <c r="P40" i="1"/>
  <c r="O18" i="1"/>
  <c r="O14" i="1"/>
  <c r="J14" i="1"/>
  <c r="P14" i="1" s="1"/>
  <c r="J26" i="1"/>
  <c r="M13" i="1"/>
  <c r="J13" i="1"/>
  <c r="P13" i="1" s="1"/>
  <c r="H7" i="1"/>
  <c r="O13" i="1"/>
  <c r="R13" i="1" s="1"/>
  <c r="Q40" i="1"/>
  <c r="P34" i="1"/>
  <c r="Q22" i="1"/>
  <c r="N28" i="1"/>
  <c r="Q34" i="1"/>
  <c r="N23" i="1"/>
  <c r="M23" i="1"/>
  <c r="N39" i="1"/>
  <c r="M39" i="1"/>
  <c r="N19" i="1"/>
  <c r="M19" i="1"/>
  <c r="N36" i="1"/>
  <c r="N24" i="1"/>
  <c r="M24" i="1"/>
  <c r="Q42" i="1"/>
  <c r="P42" i="1"/>
  <c r="N17" i="1"/>
  <c r="N31" i="1"/>
  <c r="M31" i="1"/>
  <c r="N35" i="1"/>
  <c r="M35" i="1"/>
  <c r="N33" i="1"/>
  <c r="M33" i="1"/>
  <c r="Q26" i="1"/>
  <c r="N21" i="1"/>
  <c r="N27" i="1"/>
  <c r="M27" i="1"/>
  <c r="N20" i="1"/>
  <c r="N32" i="1"/>
  <c r="M32" i="1"/>
  <c r="N15" i="1"/>
  <c r="M15" i="1"/>
  <c r="N29" i="1"/>
  <c r="M29" i="1"/>
  <c r="O42" i="1"/>
  <c r="N30" i="1"/>
  <c r="N22" i="1"/>
  <c r="N16" i="1"/>
  <c r="Q38" i="1"/>
  <c r="P38" i="1"/>
  <c r="O22" i="1"/>
  <c r="P30" i="1"/>
  <c r="N38" i="1"/>
  <c r="N25" i="1"/>
  <c r="P22" i="1"/>
  <c r="Q30" i="1"/>
  <c r="N41" i="1"/>
  <c r="N34" i="1"/>
  <c r="N26" i="1"/>
  <c r="O38" i="1"/>
  <c r="P26" i="1"/>
  <c r="O30" i="1"/>
  <c r="N42" i="1"/>
  <c r="N40" i="1"/>
  <c r="N18" i="1"/>
  <c r="O34" i="1"/>
  <c r="O31" i="1"/>
  <c r="K31" i="1"/>
  <c r="Q31" i="1" s="1"/>
  <c r="J31" i="1"/>
  <c r="P31" i="1" s="1"/>
  <c r="K15" i="1"/>
  <c r="Q15" i="1" s="1"/>
  <c r="O15" i="1"/>
  <c r="J15" i="1"/>
  <c r="P15" i="1" s="1"/>
  <c r="J32" i="1"/>
  <c r="P32" i="1" s="1"/>
  <c r="O32" i="1"/>
  <c r="K32" i="1"/>
  <c r="Q32" i="1" s="1"/>
  <c r="J24" i="1"/>
  <c r="P24" i="1" s="1"/>
  <c r="K24" i="1"/>
  <c r="Q24" i="1" s="1"/>
  <c r="O24" i="1"/>
  <c r="J16" i="1"/>
  <c r="P16" i="1" s="1"/>
  <c r="O16" i="1"/>
  <c r="K16" i="1"/>
  <c r="Q16" i="1" s="1"/>
  <c r="O43" i="1"/>
  <c r="K43" i="1"/>
  <c r="Q43" i="1" s="1"/>
  <c r="J43" i="1"/>
  <c r="P43" i="1" s="1"/>
  <c r="O27" i="1"/>
  <c r="K27" i="1"/>
  <c r="Q27" i="1" s="1"/>
  <c r="J27" i="1"/>
  <c r="P27" i="1" s="1"/>
  <c r="J36" i="1"/>
  <c r="P36" i="1" s="1"/>
  <c r="K36" i="1"/>
  <c r="Q36" i="1" s="1"/>
  <c r="O36" i="1"/>
  <c r="O37" i="1"/>
  <c r="K37" i="1"/>
  <c r="Q37" i="1" s="1"/>
  <c r="J37" i="1"/>
  <c r="P37" i="1" s="1"/>
  <c r="O41" i="1"/>
  <c r="K41" i="1"/>
  <c r="Q41" i="1" s="1"/>
  <c r="J41" i="1"/>
  <c r="P41" i="1" s="1"/>
  <c r="O33" i="1"/>
  <c r="K33" i="1"/>
  <c r="Q33" i="1" s="1"/>
  <c r="J33" i="1"/>
  <c r="P33" i="1" s="1"/>
  <c r="O21" i="1"/>
  <c r="K21" i="1"/>
  <c r="Q21" i="1" s="1"/>
  <c r="J21" i="1"/>
  <c r="P21" i="1" s="1"/>
  <c r="O29" i="1"/>
  <c r="K29" i="1"/>
  <c r="Q29" i="1" s="1"/>
  <c r="J29" i="1"/>
  <c r="P29" i="1" s="1"/>
  <c r="O39" i="1"/>
  <c r="K39" i="1"/>
  <c r="Q39" i="1" s="1"/>
  <c r="J39" i="1"/>
  <c r="P39" i="1" s="1"/>
  <c r="O23" i="1"/>
  <c r="K23" i="1"/>
  <c r="Q23" i="1" s="1"/>
  <c r="J23" i="1"/>
  <c r="P23" i="1" s="1"/>
  <c r="J28" i="1"/>
  <c r="P28" i="1" s="1"/>
  <c r="K28" i="1"/>
  <c r="Q28" i="1" s="1"/>
  <c r="O28" i="1"/>
  <c r="J20" i="1"/>
  <c r="P20" i="1" s="1"/>
  <c r="K20" i="1"/>
  <c r="Q20" i="1" s="1"/>
  <c r="O20" i="1"/>
  <c r="O25" i="1"/>
  <c r="K25" i="1"/>
  <c r="Q25" i="1" s="1"/>
  <c r="J25" i="1"/>
  <c r="P25" i="1" s="1"/>
  <c r="O17" i="1"/>
  <c r="K17" i="1"/>
  <c r="Q17" i="1" s="1"/>
  <c r="J17" i="1"/>
  <c r="P17" i="1" s="1"/>
  <c r="O35" i="1"/>
  <c r="K35" i="1"/>
  <c r="Q35" i="1" s="1"/>
  <c r="J35" i="1"/>
  <c r="P35" i="1" s="1"/>
  <c r="O19" i="1"/>
  <c r="K19" i="1"/>
  <c r="Q19" i="1" s="1"/>
  <c r="J19" i="1"/>
  <c r="P19" i="1" s="1"/>
  <c r="P18" i="2" l="1"/>
  <c r="Q18" i="2"/>
  <c r="P20" i="2"/>
  <c r="Q20" i="2"/>
  <c r="A22" i="2"/>
  <c r="O21" i="2"/>
  <c r="S20" i="2"/>
  <c r="N46" i="2"/>
  <c r="M46" i="2"/>
  <c r="R20" i="2"/>
  <c r="U16" i="2"/>
  <c r="T20" i="2"/>
  <c r="R14" i="1"/>
  <c r="S14" i="1"/>
  <c r="M45" i="1"/>
  <c r="R15" i="1"/>
  <c r="N45" i="1"/>
  <c r="Q45" i="1"/>
  <c r="P45" i="1"/>
  <c r="O45" i="1"/>
  <c r="H3" i="1" s="1"/>
  <c r="Q21" i="2" l="1"/>
  <c r="P21" i="2"/>
  <c r="R21" i="2"/>
  <c r="S21" i="2"/>
  <c r="A23" i="2"/>
  <c r="O22" i="2"/>
  <c r="T21" i="2"/>
  <c r="U17" i="2"/>
  <c r="H4" i="1"/>
  <c r="S15" i="1"/>
  <c r="R16" i="1"/>
  <c r="H5" i="1"/>
  <c r="U18" i="2" l="1"/>
  <c r="V18" i="2" s="1"/>
  <c r="P22" i="2"/>
  <c r="Q22" i="2"/>
  <c r="R22" i="2"/>
  <c r="S22" i="2"/>
  <c r="T22" i="2"/>
  <c r="V17" i="2"/>
  <c r="A24" i="2"/>
  <c r="O23" i="2"/>
  <c r="S16" i="1"/>
  <c r="R17" i="1"/>
  <c r="A25" i="2" l="1"/>
  <c r="O24" i="2"/>
  <c r="Q23" i="2"/>
  <c r="P23" i="2"/>
  <c r="R23" i="2"/>
  <c r="S23" i="2"/>
  <c r="T23" i="2"/>
  <c r="U19" i="2"/>
  <c r="V19" i="2" s="1"/>
  <c r="S17" i="1"/>
  <c r="R18" i="1"/>
  <c r="P24" i="2" l="1"/>
  <c r="Q24" i="2"/>
  <c r="R24" i="2"/>
  <c r="S24" i="2"/>
  <c r="T24" i="2"/>
  <c r="A26" i="2"/>
  <c r="O25" i="2"/>
  <c r="U20" i="2"/>
  <c r="V20" i="2" s="1"/>
  <c r="S18" i="1"/>
  <c r="R19" i="1"/>
  <c r="P25" i="2" l="1"/>
  <c r="Q25" i="2"/>
  <c r="R25" i="2"/>
  <c r="S25" i="2"/>
  <c r="T25" i="2"/>
  <c r="A27" i="2"/>
  <c r="O26" i="2"/>
  <c r="U21" i="2"/>
  <c r="V21" i="2" s="1"/>
  <c r="S19" i="1"/>
  <c r="R20" i="1"/>
  <c r="P26" i="2" l="1"/>
  <c r="Q26" i="2"/>
  <c r="R26" i="2"/>
  <c r="S26" i="2"/>
  <c r="T26" i="2"/>
  <c r="A28" i="2"/>
  <c r="O27" i="2"/>
  <c r="U22" i="2"/>
  <c r="V22" i="2" s="1"/>
  <c r="S20" i="1"/>
  <c r="R21" i="1"/>
  <c r="A29" i="2" l="1"/>
  <c r="O28" i="2"/>
  <c r="Q27" i="2"/>
  <c r="P27" i="2"/>
  <c r="R27" i="2"/>
  <c r="S27" i="2"/>
  <c r="T27" i="2"/>
  <c r="U23" i="2"/>
  <c r="V23" i="2" s="1"/>
  <c r="S21" i="1"/>
  <c r="R22" i="1"/>
  <c r="P28" i="2" l="1"/>
  <c r="Q28" i="2"/>
  <c r="R28" i="2"/>
  <c r="T28" i="2"/>
  <c r="S28" i="2"/>
  <c r="U24" i="2"/>
  <c r="A30" i="2"/>
  <c r="O29" i="2"/>
  <c r="S22" i="1"/>
  <c r="R23" i="1"/>
  <c r="A31" i="2" l="1"/>
  <c r="O30" i="2"/>
  <c r="U25" i="2"/>
  <c r="V24" i="2"/>
  <c r="Q29" i="2"/>
  <c r="P29" i="2"/>
  <c r="R29" i="2"/>
  <c r="S29" i="2"/>
  <c r="T29" i="2"/>
  <c r="S23" i="1"/>
  <c r="R24" i="1"/>
  <c r="U26" i="2" l="1"/>
  <c r="V26" i="2" s="1"/>
  <c r="V25" i="2"/>
  <c r="Q30" i="2"/>
  <c r="P30" i="2"/>
  <c r="R30" i="2"/>
  <c r="S30" i="2"/>
  <c r="T30" i="2"/>
  <c r="A32" i="2"/>
  <c r="O31" i="2"/>
  <c r="S24" i="1"/>
  <c r="R25" i="1"/>
  <c r="P31" i="2" l="1"/>
  <c r="Q31" i="2"/>
  <c r="R31" i="2"/>
  <c r="T31" i="2"/>
  <c r="S31" i="2"/>
  <c r="A33" i="2"/>
  <c r="O32" i="2"/>
  <c r="U27" i="2"/>
  <c r="V27" i="2" s="1"/>
  <c r="S25" i="1"/>
  <c r="R26" i="1"/>
  <c r="U28" i="2" l="1"/>
  <c r="V28" i="2"/>
  <c r="Q32" i="2"/>
  <c r="P32" i="2"/>
  <c r="R32" i="2"/>
  <c r="T32" i="2"/>
  <c r="S32" i="2"/>
  <c r="A34" i="2"/>
  <c r="O33" i="2"/>
  <c r="S26" i="1"/>
  <c r="R27" i="1"/>
  <c r="A35" i="2" l="1"/>
  <c r="O34" i="2"/>
  <c r="Q33" i="2"/>
  <c r="P33" i="2"/>
  <c r="R33" i="2"/>
  <c r="S33" i="2"/>
  <c r="T33" i="2"/>
  <c r="U29" i="2"/>
  <c r="S27" i="1"/>
  <c r="R28" i="1"/>
  <c r="U30" i="2" l="1"/>
  <c r="V30" i="2"/>
  <c r="P34" i="2"/>
  <c r="Q34" i="2"/>
  <c r="R34" i="2"/>
  <c r="T34" i="2"/>
  <c r="S34" i="2"/>
  <c r="V29" i="2"/>
  <c r="A36" i="2"/>
  <c r="O35" i="2"/>
  <c r="S28" i="1"/>
  <c r="R29" i="1"/>
  <c r="Q35" i="2" l="1"/>
  <c r="P35" i="2"/>
  <c r="R35" i="2"/>
  <c r="T35" i="2"/>
  <c r="S35" i="2"/>
  <c r="A37" i="2"/>
  <c r="O36" i="2"/>
  <c r="U31" i="2"/>
  <c r="S29" i="1"/>
  <c r="R30" i="1"/>
  <c r="U32" i="2" l="1"/>
  <c r="V32" i="2"/>
  <c r="P36" i="2"/>
  <c r="Q36" i="2"/>
  <c r="R36" i="2"/>
  <c r="T36" i="2"/>
  <c r="S36" i="2"/>
  <c r="A38" i="2"/>
  <c r="O37" i="2"/>
  <c r="V31" i="2"/>
  <c r="S30" i="1"/>
  <c r="R31" i="1"/>
  <c r="A39" i="2" l="1"/>
  <c r="O38" i="2"/>
  <c r="P37" i="2"/>
  <c r="Q37" i="2"/>
  <c r="R37" i="2"/>
  <c r="T37" i="2"/>
  <c r="S37" i="2"/>
  <c r="U33" i="2"/>
  <c r="S31" i="1"/>
  <c r="R32" i="1"/>
  <c r="U34" i="2" l="1"/>
  <c r="V34" i="2"/>
  <c r="Q38" i="2"/>
  <c r="P38" i="2"/>
  <c r="R38" i="2"/>
  <c r="T38" i="2"/>
  <c r="S38" i="2"/>
  <c r="V33" i="2"/>
  <c r="A40" i="2"/>
  <c r="O39" i="2"/>
  <c r="S32" i="1"/>
  <c r="R33" i="1"/>
  <c r="P39" i="2" l="1"/>
  <c r="Q39" i="2"/>
  <c r="R39" i="2"/>
  <c r="S39" i="2"/>
  <c r="T39" i="2"/>
  <c r="A41" i="2"/>
  <c r="O40" i="2"/>
  <c r="U35" i="2"/>
  <c r="S33" i="1"/>
  <c r="R34" i="1"/>
  <c r="S34" i="1" s="1"/>
  <c r="A42" i="2" l="1"/>
  <c r="O41" i="2"/>
  <c r="U36" i="2"/>
  <c r="V36" i="2"/>
  <c r="Q40" i="2"/>
  <c r="P40" i="2"/>
  <c r="R40" i="2"/>
  <c r="S40" i="2"/>
  <c r="T40" i="2"/>
  <c r="V35" i="2"/>
  <c r="R35" i="1"/>
  <c r="U37" i="2" l="1"/>
  <c r="V37" i="2"/>
  <c r="Q41" i="2"/>
  <c r="P41" i="2"/>
  <c r="R41" i="2"/>
  <c r="T41" i="2"/>
  <c r="S41" i="2"/>
  <c r="A43" i="2"/>
  <c r="O42" i="2"/>
  <c r="S35" i="1"/>
  <c r="R36" i="1"/>
  <c r="A44" i="2" l="1"/>
  <c r="O43" i="2"/>
  <c r="P42" i="2"/>
  <c r="Q42" i="2"/>
  <c r="R42" i="2"/>
  <c r="T42" i="2"/>
  <c r="S42" i="2"/>
  <c r="U38" i="2"/>
  <c r="S36" i="1"/>
  <c r="R37" i="1"/>
  <c r="U39" i="2" l="1"/>
  <c r="V39" i="2" s="1"/>
  <c r="Q43" i="2"/>
  <c r="P43" i="2"/>
  <c r="R43" i="2"/>
  <c r="S43" i="2"/>
  <c r="T43" i="2"/>
  <c r="V38" i="2"/>
  <c r="A45" i="2"/>
  <c r="O44" i="2"/>
  <c r="S37" i="1"/>
  <c r="R38" i="1"/>
  <c r="P44" i="2" l="1"/>
  <c r="Q44" i="2"/>
  <c r="R44" i="2"/>
  <c r="T44" i="2"/>
  <c r="S44" i="2"/>
  <c r="A46" i="2"/>
  <c r="O46" i="2" s="1"/>
  <c r="O45" i="2"/>
  <c r="U40" i="2"/>
  <c r="S38" i="1"/>
  <c r="R39" i="1"/>
  <c r="Q45" i="2" l="1"/>
  <c r="P45" i="2"/>
  <c r="R45" i="2"/>
  <c r="S45" i="2"/>
  <c r="T45" i="2"/>
  <c r="U41" i="2"/>
  <c r="V41" i="2"/>
  <c r="P46" i="2"/>
  <c r="P48" i="2" s="1"/>
  <c r="Q46" i="2"/>
  <c r="Q48" i="2" s="1"/>
  <c r="R46" i="2"/>
  <c r="T46" i="2"/>
  <c r="T48" i="2" s="1"/>
  <c r="S46" i="2"/>
  <c r="S48" i="2" s="1"/>
  <c r="V40" i="2"/>
  <c r="S39" i="1"/>
  <c r="R40" i="1"/>
  <c r="R48" i="2" l="1"/>
  <c r="K3" i="2" s="1"/>
  <c r="M3" i="2" s="1"/>
  <c r="U42" i="2"/>
  <c r="V42" i="2"/>
  <c r="K5" i="2"/>
  <c r="K4" i="2"/>
  <c r="S40" i="1"/>
  <c r="R41" i="1"/>
  <c r="U43" i="2" l="1"/>
  <c r="V43" i="2" s="1"/>
  <c r="S41" i="1"/>
  <c r="R42" i="1"/>
  <c r="U44" i="2" l="1"/>
  <c r="V44" i="2"/>
  <c r="S42" i="1"/>
  <c r="R43" i="1"/>
  <c r="S43" i="1" s="1"/>
  <c r="H6" i="1" s="1"/>
  <c r="U45" i="2" l="1"/>
  <c r="V45" i="2"/>
  <c r="U46" i="2" l="1"/>
  <c r="V46" i="2" s="1"/>
  <c r="K6" i="2" s="1"/>
</calcChain>
</file>

<file path=xl/sharedStrings.xml><?xml version="1.0" encoding="utf-8"?>
<sst xmlns="http://schemas.openxmlformats.org/spreadsheetml/2006/main" count="89" uniqueCount="42">
  <si>
    <t>INV</t>
  </si>
  <si>
    <t>O&amp;M</t>
  </si>
  <si>
    <t>VOLUME</t>
  </si>
  <si>
    <t>ANNO</t>
  </si>
  <si>
    <t>ENTRATE</t>
  </si>
  <si>
    <t>V RESIDUO</t>
  </si>
  <si>
    <t>VENDITE</t>
  </si>
  <si>
    <t>USCITE</t>
  </si>
  <si>
    <t>SALDO</t>
  </si>
  <si>
    <t>FLUSSI NN</t>
  </si>
  <si>
    <t>FLUSSI NP</t>
  </si>
  <si>
    <t>FATTORE</t>
  </si>
  <si>
    <t>SCONTO</t>
  </si>
  <si>
    <t>SCONT</t>
  </si>
  <si>
    <t>O&amp;M%</t>
  </si>
  <si>
    <t>VAN</t>
  </si>
  <si>
    <t>REU</t>
  </si>
  <si>
    <t>REU'</t>
  </si>
  <si>
    <t>TRC</t>
  </si>
  <si>
    <t>SRI</t>
  </si>
  <si>
    <t>van</t>
  </si>
  <si>
    <t>progressivo</t>
  </si>
  <si>
    <t>calcolo</t>
  </si>
  <si>
    <t>trc</t>
  </si>
  <si>
    <t>vendite a regime</t>
  </si>
  <si>
    <t>investimento1</t>
  </si>
  <si>
    <t>investimento2</t>
  </si>
  <si>
    <t>investimento3</t>
  </si>
  <si>
    <t>saggio di sconto</t>
  </si>
  <si>
    <t>ESERCITAZIONE ACB - ANALISI FINANZIARIA</t>
  </si>
  <si>
    <t>ESERCITAZIONE ACB - ANALISI ECONOMICA</t>
  </si>
  <si>
    <t>ESTERNALITA'</t>
  </si>
  <si>
    <t>NEGATIVE</t>
  </si>
  <si>
    <t>PROFITTI</t>
  </si>
  <si>
    <t>AGRICOLI</t>
  </si>
  <si>
    <t>POSITIVE</t>
  </si>
  <si>
    <t>profitti agricoli a regime</t>
  </si>
  <si>
    <t>esternalità positive annue</t>
  </si>
  <si>
    <t>esternalità negative anni 1 e 2</t>
  </si>
  <si>
    <t>RBC'</t>
  </si>
  <si>
    <t>RBC</t>
  </si>
  <si>
    <t>valore residuo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</si>
</sst>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Fill="1"/>
    <xf numFmtId="0" fontId="2" fillId="2" borderId="0" xfId="0" applyFont="1" applyFill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J4" sqref="J4"/>
    </sheetView>
  </sheetViews>
  <sheetFormatPr defaultRowHeight="15" x14ac:dyDescent="0.25"/>
  <cols>
    <col min="12" max="14" width="9.5703125" bestFit="1" customWidth="1"/>
    <col min="15" max="16" width="10.28515625" bestFit="1" customWidth="1"/>
    <col min="17" max="17" width="9.85546875" bestFit="1" customWidth="1"/>
  </cols>
  <sheetData>
    <row r="1" spans="1:19" x14ac:dyDescent="0.25">
      <c r="A1" s="19" t="s">
        <v>29</v>
      </c>
      <c r="B1" s="13"/>
      <c r="C1" s="13"/>
      <c r="D1" s="13"/>
      <c r="E1" s="13"/>
    </row>
    <row r="3" spans="1:19" x14ac:dyDescent="0.25">
      <c r="A3" s="22" t="s">
        <v>25</v>
      </c>
      <c r="B3" s="22"/>
      <c r="C3" s="11">
        <v>500</v>
      </c>
      <c r="G3" s="1" t="s">
        <v>15</v>
      </c>
      <c r="H3" s="4">
        <f>+O45</f>
        <v>-273.79528029199741</v>
      </c>
      <c r="J3" s="21" t="str">
        <f>IF(H3&lt;0,"il progetto non è sostenibile per l'AGENZIA","il progetto è sostenibile per l'AGENZIA")</f>
        <v>il progetto non è sostenibile per l'AGENZIA</v>
      </c>
      <c r="K3" s="21"/>
      <c r="L3" s="21"/>
      <c r="M3" s="21"/>
      <c r="N3" s="21"/>
    </row>
    <row r="4" spans="1:19" x14ac:dyDescent="0.25">
      <c r="A4" s="22" t="s">
        <v>26</v>
      </c>
      <c r="B4" s="22"/>
      <c r="C4" s="11">
        <v>500</v>
      </c>
      <c r="G4" s="1" t="s">
        <v>16</v>
      </c>
      <c r="H4" s="16">
        <f>+N45/M45</f>
        <v>0.92079198505513593</v>
      </c>
    </row>
    <row r="5" spans="1:19" x14ac:dyDescent="0.25">
      <c r="A5" s="22" t="s">
        <v>27</v>
      </c>
      <c r="B5" s="22"/>
      <c r="C5" s="11">
        <v>500</v>
      </c>
      <c r="G5" s="1" t="s">
        <v>17</v>
      </c>
      <c r="H5" s="16">
        <f>+Q45/-P45</f>
        <v>0.82056313331749076</v>
      </c>
    </row>
    <row r="6" spans="1:19" x14ac:dyDescent="0.25">
      <c r="A6" s="22" t="s">
        <v>14</v>
      </c>
      <c r="B6" s="22"/>
      <c r="C6" s="10">
        <v>0.1</v>
      </c>
      <c r="G6" s="1" t="s">
        <v>18</v>
      </c>
      <c r="H6" s="1" t="str">
        <f>IF(MAX(S13:S43)&gt;0,MAX(S13:S43),"mai")</f>
        <v>mai</v>
      </c>
      <c r="L6" s="6"/>
    </row>
    <row r="7" spans="1:19" x14ac:dyDescent="0.25">
      <c r="A7" s="22" t="s">
        <v>24</v>
      </c>
      <c r="B7" s="22"/>
      <c r="C7" s="12">
        <v>250</v>
      </c>
      <c r="G7" s="1" t="s">
        <v>19</v>
      </c>
      <c r="H7" s="7">
        <f>IRR(I13:I43)</f>
        <v>3.6212659907497446E-2</v>
      </c>
      <c r="L7" s="6"/>
    </row>
    <row r="8" spans="1:19" x14ac:dyDescent="0.25">
      <c r="A8" s="22" t="s">
        <v>41</v>
      </c>
      <c r="B8" s="22"/>
      <c r="C8" s="12">
        <f>+(C13+C14+C15)/50*10</f>
        <v>300</v>
      </c>
      <c r="L8" s="6"/>
    </row>
    <row r="9" spans="1:19" x14ac:dyDescent="0.25">
      <c r="A9" s="20" t="s">
        <v>28</v>
      </c>
      <c r="B9" s="20"/>
      <c r="C9" s="11">
        <v>0.05</v>
      </c>
      <c r="L9" s="6"/>
    </row>
    <row r="11" spans="1:19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 t="s">
        <v>11</v>
      </c>
      <c r="M11" s="14" t="s">
        <v>7</v>
      </c>
      <c r="N11" s="14" t="s">
        <v>4</v>
      </c>
      <c r="O11" s="14" t="s">
        <v>8</v>
      </c>
      <c r="P11" s="14" t="s">
        <v>9</v>
      </c>
      <c r="Q11" s="14" t="s">
        <v>10</v>
      </c>
      <c r="R11" s="8" t="s">
        <v>20</v>
      </c>
      <c r="S11" s="8" t="s">
        <v>22</v>
      </c>
    </row>
    <row r="12" spans="1:19" x14ac:dyDescent="0.25">
      <c r="A12" s="14" t="s">
        <v>3</v>
      </c>
      <c r="B12" s="14" t="s">
        <v>2</v>
      </c>
      <c r="C12" s="14" t="s">
        <v>0</v>
      </c>
      <c r="D12" s="14" t="s">
        <v>1</v>
      </c>
      <c r="E12" s="14" t="s">
        <v>6</v>
      </c>
      <c r="F12" s="14" t="s">
        <v>5</v>
      </c>
      <c r="G12" s="14" t="s">
        <v>7</v>
      </c>
      <c r="H12" s="14" t="s">
        <v>4</v>
      </c>
      <c r="I12" s="14" t="s">
        <v>8</v>
      </c>
      <c r="J12" s="14" t="s">
        <v>9</v>
      </c>
      <c r="K12" s="14" t="s">
        <v>10</v>
      </c>
      <c r="L12" s="14" t="s">
        <v>12</v>
      </c>
      <c r="M12" s="14" t="s">
        <v>13</v>
      </c>
      <c r="N12" s="14" t="s">
        <v>13</v>
      </c>
      <c r="O12" s="14" t="s">
        <v>13</v>
      </c>
      <c r="P12" s="14" t="s">
        <v>13</v>
      </c>
      <c r="Q12" s="14" t="s">
        <v>13</v>
      </c>
      <c r="R12" s="9" t="s">
        <v>21</v>
      </c>
      <c r="S12" s="9" t="s">
        <v>23</v>
      </c>
    </row>
    <row r="13" spans="1:19" x14ac:dyDescent="0.25">
      <c r="A13" s="1">
        <v>0</v>
      </c>
      <c r="B13" s="10">
        <v>0</v>
      </c>
      <c r="C13" s="1">
        <f>+C3</f>
        <v>500</v>
      </c>
      <c r="D13" s="1"/>
      <c r="E13" s="4">
        <f t="shared" ref="E13:E43" si="0">+$C$7*B13</f>
        <v>0</v>
      </c>
      <c r="F13" s="1"/>
      <c r="G13" s="1">
        <f>+C13+D13</f>
        <v>500</v>
      </c>
      <c r="H13" s="4">
        <f>+E13+F13</f>
        <v>0</v>
      </c>
      <c r="I13" s="4">
        <f>+H13-G13</f>
        <v>-500</v>
      </c>
      <c r="J13" s="1">
        <f>IF(I13&lt;0,I13,0)</f>
        <v>-500</v>
      </c>
      <c r="K13" s="1">
        <f>IF(I13&gt;0,I13,0)</f>
        <v>0</v>
      </c>
      <c r="L13" s="5">
        <f t="shared" ref="L13:L43" si="1">1/(1+$C$9)^A13</f>
        <v>1</v>
      </c>
      <c r="M13" s="4">
        <f>+G13*L13</f>
        <v>500</v>
      </c>
      <c r="N13" s="4">
        <f>+H13*L13</f>
        <v>0</v>
      </c>
      <c r="O13" s="4">
        <f>+I13*L13</f>
        <v>-500</v>
      </c>
      <c r="P13" s="4">
        <f>+J13*L13</f>
        <v>-500</v>
      </c>
      <c r="Q13" s="4">
        <f>+K13*L13</f>
        <v>0</v>
      </c>
      <c r="R13" s="3">
        <f>+O13</f>
        <v>-500</v>
      </c>
      <c r="S13" s="1">
        <v>0</v>
      </c>
    </row>
    <row r="14" spans="1:19" x14ac:dyDescent="0.25">
      <c r="A14" s="1">
        <f>+A13+1</f>
        <v>1</v>
      </c>
      <c r="B14" s="10">
        <v>0</v>
      </c>
      <c r="C14" s="1">
        <f>+C4</f>
        <v>500</v>
      </c>
      <c r="D14" s="1"/>
      <c r="E14" s="4">
        <f t="shared" si="0"/>
        <v>0</v>
      </c>
      <c r="F14" s="1"/>
      <c r="G14" s="1">
        <f t="shared" ref="G14:G43" si="2">+C14+D14</f>
        <v>500</v>
      </c>
      <c r="H14" s="4">
        <f t="shared" ref="H14:H43" si="3">+E14+F14</f>
        <v>0</v>
      </c>
      <c r="I14" s="4">
        <f t="shared" ref="I14:I43" si="4">+H14-G14</f>
        <v>-500</v>
      </c>
      <c r="J14" s="1">
        <f t="shared" ref="J14:J43" si="5">IF(I14&lt;0,I14,0)</f>
        <v>-500</v>
      </c>
      <c r="K14" s="1">
        <f t="shared" ref="K14:K43" si="6">IF(I14&gt;0,I14,0)</f>
        <v>0</v>
      </c>
      <c r="L14" s="5">
        <f t="shared" si="1"/>
        <v>0.95238095238095233</v>
      </c>
      <c r="M14" s="4">
        <f t="shared" ref="M14:M43" si="7">+G14*L14</f>
        <v>476.19047619047615</v>
      </c>
      <c r="N14" s="4">
        <f t="shared" ref="N14:N43" si="8">+H14*L14</f>
        <v>0</v>
      </c>
      <c r="O14" s="4">
        <f t="shared" ref="O14:O43" si="9">+I14*L14</f>
        <v>-476.19047619047615</v>
      </c>
      <c r="P14" s="4">
        <f t="shared" ref="P14:P43" si="10">+J14*L14</f>
        <v>-476.19047619047615</v>
      </c>
      <c r="Q14" s="4">
        <f t="shared" ref="Q14:Q43" si="11">+K14*L14</f>
        <v>0</v>
      </c>
      <c r="R14" s="3">
        <f>+R13+O14</f>
        <v>-976.19047619047615</v>
      </c>
      <c r="S14" s="1">
        <f>IF(R13&lt;0,IF(R14&gt;0,A14,0),0)</f>
        <v>0</v>
      </c>
    </row>
    <row r="15" spans="1:19" x14ac:dyDescent="0.25">
      <c r="A15" s="1">
        <f t="shared" ref="A15:A43" si="12">+A14+1</f>
        <v>2</v>
      </c>
      <c r="B15" s="10">
        <v>0</v>
      </c>
      <c r="C15" s="1">
        <f>+C5</f>
        <v>500</v>
      </c>
      <c r="D15" s="1"/>
      <c r="E15" s="4">
        <f t="shared" si="0"/>
        <v>0</v>
      </c>
      <c r="F15" s="1"/>
      <c r="G15" s="1">
        <f t="shared" si="2"/>
        <v>500</v>
      </c>
      <c r="H15" s="4">
        <f t="shared" si="3"/>
        <v>0</v>
      </c>
      <c r="I15" s="4">
        <f t="shared" si="4"/>
        <v>-500</v>
      </c>
      <c r="J15" s="1">
        <f t="shared" si="5"/>
        <v>-500</v>
      </c>
      <c r="K15" s="1">
        <f t="shared" si="6"/>
        <v>0</v>
      </c>
      <c r="L15" s="5">
        <f t="shared" si="1"/>
        <v>0.90702947845804982</v>
      </c>
      <c r="M15" s="4">
        <f t="shared" si="7"/>
        <v>453.51473922902488</v>
      </c>
      <c r="N15" s="4">
        <f t="shared" si="8"/>
        <v>0</v>
      </c>
      <c r="O15" s="4">
        <f t="shared" si="9"/>
        <v>-453.51473922902488</v>
      </c>
      <c r="P15" s="4">
        <f t="shared" si="10"/>
        <v>-453.51473922902488</v>
      </c>
      <c r="Q15" s="4">
        <f t="shared" si="11"/>
        <v>0</v>
      </c>
      <c r="R15" s="3">
        <f t="shared" ref="R15:R43" si="13">+R14+O15</f>
        <v>-1429.705215419501</v>
      </c>
      <c r="S15" s="1">
        <f t="shared" ref="S15:S43" si="14">IF(R14&lt;0,IF(R15&gt;0,A15,0),0)</f>
        <v>0</v>
      </c>
    </row>
    <row r="16" spans="1:19" x14ac:dyDescent="0.25">
      <c r="A16" s="1">
        <f t="shared" si="12"/>
        <v>3</v>
      </c>
      <c r="B16" s="10">
        <v>0.25</v>
      </c>
      <c r="C16" s="1"/>
      <c r="D16" s="1">
        <f>+($C$3+$C$4+$C$5)*$C$6</f>
        <v>150</v>
      </c>
      <c r="E16" s="4">
        <f t="shared" si="0"/>
        <v>62.5</v>
      </c>
      <c r="F16" s="1"/>
      <c r="G16" s="1">
        <f t="shared" si="2"/>
        <v>150</v>
      </c>
      <c r="H16" s="4">
        <f t="shared" si="3"/>
        <v>62.5</v>
      </c>
      <c r="I16" s="4">
        <f t="shared" si="4"/>
        <v>-87.5</v>
      </c>
      <c r="J16" s="1">
        <f t="shared" si="5"/>
        <v>-87.5</v>
      </c>
      <c r="K16" s="1">
        <f t="shared" si="6"/>
        <v>0</v>
      </c>
      <c r="L16" s="5">
        <f t="shared" si="1"/>
        <v>0.86383759853147601</v>
      </c>
      <c r="M16" s="4">
        <f t="shared" si="7"/>
        <v>129.5756397797214</v>
      </c>
      <c r="N16" s="4">
        <f t="shared" si="8"/>
        <v>53.989849908217252</v>
      </c>
      <c r="O16" s="4">
        <f t="shared" si="9"/>
        <v>-75.585789871504147</v>
      </c>
      <c r="P16" s="4">
        <f t="shared" si="10"/>
        <v>-75.585789871504147</v>
      </c>
      <c r="Q16" s="4">
        <f t="shared" si="11"/>
        <v>0</v>
      </c>
      <c r="R16" s="3">
        <f t="shared" si="13"/>
        <v>-1505.2910052910051</v>
      </c>
      <c r="S16" s="1">
        <f t="shared" si="14"/>
        <v>0</v>
      </c>
    </row>
    <row r="17" spans="1:19" x14ac:dyDescent="0.25">
      <c r="A17" s="1">
        <f t="shared" si="12"/>
        <v>4</v>
      </c>
      <c r="B17" s="10">
        <v>0.5</v>
      </c>
      <c r="C17" s="1"/>
      <c r="D17" s="1">
        <f t="shared" ref="D17:D43" si="15">+($C$3+$C$4+$C$5)*$C$6</f>
        <v>150</v>
      </c>
      <c r="E17" s="4">
        <f t="shared" si="0"/>
        <v>125</v>
      </c>
      <c r="F17" s="1"/>
      <c r="G17" s="1">
        <f t="shared" si="2"/>
        <v>150</v>
      </c>
      <c r="H17" s="4">
        <f t="shared" si="3"/>
        <v>125</v>
      </c>
      <c r="I17" s="4">
        <f t="shared" si="4"/>
        <v>-25</v>
      </c>
      <c r="J17" s="1">
        <f t="shared" si="5"/>
        <v>-25</v>
      </c>
      <c r="K17" s="1">
        <f t="shared" si="6"/>
        <v>0</v>
      </c>
      <c r="L17" s="5">
        <f t="shared" si="1"/>
        <v>0.82270247479188197</v>
      </c>
      <c r="M17" s="4">
        <f t="shared" si="7"/>
        <v>123.40537121878229</v>
      </c>
      <c r="N17" s="4">
        <f t="shared" si="8"/>
        <v>102.83780934898525</v>
      </c>
      <c r="O17" s="4">
        <f t="shared" si="9"/>
        <v>-20.56756186979705</v>
      </c>
      <c r="P17" s="4">
        <f t="shared" si="10"/>
        <v>-20.56756186979705</v>
      </c>
      <c r="Q17" s="4">
        <f t="shared" si="11"/>
        <v>0</v>
      </c>
      <c r="R17" s="3">
        <f t="shared" si="13"/>
        <v>-1525.8585671608023</v>
      </c>
      <c r="S17" s="1">
        <f t="shared" si="14"/>
        <v>0</v>
      </c>
    </row>
    <row r="18" spans="1:19" x14ac:dyDescent="0.25">
      <c r="A18" s="1">
        <f t="shared" si="12"/>
        <v>5</v>
      </c>
      <c r="B18" s="10">
        <v>1</v>
      </c>
      <c r="C18" s="1"/>
      <c r="D18" s="1">
        <f t="shared" si="15"/>
        <v>150</v>
      </c>
      <c r="E18" s="4">
        <f t="shared" si="0"/>
        <v>250</v>
      </c>
      <c r="F18" s="1"/>
      <c r="G18" s="1">
        <f t="shared" si="2"/>
        <v>150</v>
      </c>
      <c r="H18" s="4">
        <f t="shared" si="3"/>
        <v>250</v>
      </c>
      <c r="I18" s="4">
        <f t="shared" si="4"/>
        <v>100</v>
      </c>
      <c r="J18" s="1">
        <f t="shared" si="5"/>
        <v>0</v>
      </c>
      <c r="K18" s="1">
        <f t="shared" si="6"/>
        <v>100</v>
      </c>
      <c r="L18" s="5">
        <f t="shared" si="1"/>
        <v>0.78352616646845896</v>
      </c>
      <c r="M18" s="4">
        <f t="shared" si="7"/>
        <v>117.52892497026885</v>
      </c>
      <c r="N18" s="4">
        <f t="shared" si="8"/>
        <v>195.88154161711475</v>
      </c>
      <c r="O18" s="4">
        <f t="shared" si="9"/>
        <v>78.352616646845902</v>
      </c>
      <c r="P18" s="4">
        <f t="shared" si="10"/>
        <v>0</v>
      </c>
      <c r="Q18" s="4">
        <f t="shared" si="11"/>
        <v>78.352616646845902</v>
      </c>
      <c r="R18" s="3">
        <f t="shared" si="13"/>
        <v>-1447.5059505139563</v>
      </c>
      <c r="S18" s="1">
        <f t="shared" si="14"/>
        <v>0</v>
      </c>
    </row>
    <row r="19" spans="1:19" x14ac:dyDescent="0.25">
      <c r="A19" s="1">
        <f t="shared" si="12"/>
        <v>6</v>
      </c>
      <c r="B19" s="10">
        <v>1</v>
      </c>
      <c r="C19" s="1"/>
      <c r="D19" s="1">
        <f t="shared" si="15"/>
        <v>150</v>
      </c>
      <c r="E19" s="4">
        <f t="shared" si="0"/>
        <v>250</v>
      </c>
      <c r="F19" s="1"/>
      <c r="G19" s="1">
        <f t="shared" si="2"/>
        <v>150</v>
      </c>
      <c r="H19" s="4">
        <f t="shared" si="3"/>
        <v>250</v>
      </c>
      <c r="I19" s="4">
        <f t="shared" si="4"/>
        <v>100</v>
      </c>
      <c r="J19" s="1">
        <f t="shared" si="5"/>
        <v>0</v>
      </c>
      <c r="K19" s="1">
        <f t="shared" si="6"/>
        <v>100</v>
      </c>
      <c r="L19" s="5">
        <f t="shared" si="1"/>
        <v>0.74621539663662761</v>
      </c>
      <c r="M19" s="4">
        <f t="shared" si="7"/>
        <v>111.93230949549414</v>
      </c>
      <c r="N19" s="4">
        <f t="shared" si="8"/>
        <v>186.5538491591569</v>
      </c>
      <c r="O19" s="4">
        <f t="shared" si="9"/>
        <v>74.621539663662759</v>
      </c>
      <c r="P19" s="4">
        <f t="shared" si="10"/>
        <v>0</v>
      </c>
      <c r="Q19" s="4">
        <f t="shared" si="11"/>
        <v>74.621539663662759</v>
      </c>
      <c r="R19" s="3">
        <f t="shared" si="13"/>
        <v>-1372.8844108502935</v>
      </c>
      <c r="S19" s="1">
        <f t="shared" si="14"/>
        <v>0</v>
      </c>
    </row>
    <row r="20" spans="1:19" x14ac:dyDescent="0.25">
      <c r="A20" s="1">
        <f t="shared" si="12"/>
        <v>7</v>
      </c>
      <c r="B20" s="10">
        <v>1</v>
      </c>
      <c r="C20" s="1"/>
      <c r="D20" s="1">
        <f t="shared" si="15"/>
        <v>150</v>
      </c>
      <c r="E20" s="4">
        <f t="shared" si="0"/>
        <v>250</v>
      </c>
      <c r="F20" s="1"/>
      <c r="G20" s="1">
        <f t="shared" si="2"/>
        <v>150</v>
      </c>
      <c r="H20" s="4">
        <f t="shared" si="3"/>
        <v>250</v>
      </c>
      <c r="I20" s="4">
        <f t="shared" si="4"/>
        <v>100</v>
      </c>
      <c r="J20" s="1">
        <f t="shared" si="5"/>
        <v>0</v>
      </c>
      <c r="K20" s="1">
        <f t="shared" si="6"/>
        <v>100</v>
      </c>
      <c r="L20" s="5">
        <f t="shared" si="1"/>
        <v>0.71068133013012147</v>
      </c>
      <c r="M20" s="4">
        <f t="shared" si="7"/>
        <v>106.60219951951822</v>
      </c>
      <c r="N20" s="4">
        <f t="shared" si="8"/>
        <v>177.67033253253038</v>
      </c>
      <c r="O20" s="4">
        <f t="shared" si="9"/>
        <v>71.068133013012144</v>
      </c>
      <c r="P20" s="4">
        <f t="shared" si="10"/>
        <v>0</v>
      </c>
      <c r="Q20" s="4">
        <f t="shared" si="11"/>
        <v>71.068133013012144</v>
      </c>
      <c r="R20" s="3">
        <f t="shared" si="13"/>
        <v>-1301.8162778372814</v>
      </c>
      <c r="S20" s="1">
        <f t="shared" si="14"/>
        <v>0</v>
      </c>
    </row>
    <row r="21" spans="1:19" x14ac:dyDescent="0.25">
      <c r="A21" s="1">
        <f t="shared" si="12"/>
        <v>8</v>
      </c>
      <c r="B21" s="10">
        <v>1</v>
      </c>
      <c r="C21" s="1"/>
      <c r="D21" s="1">
        <f t="shared" si="15"/>
        <v>150</v>
      </c>
      <c r="E21" s="4">
        <f t="shared" si="0"/>
        <v>250</v>
      </c>
      <c r="F21" s="1"/>
      <c r="G21" s="1">
        <f t="shared" si="2"/>
        <v>150</v>
      </c>
      <c r="H21" s="4">
        <f t="shared" si="3"/>
        <v>250</v>
      </c>
      <c r="I21" s="4">
        <f t="shared" si="4"/>
        <v>100</v>
      </c>
      <c r="J21" s="1">
        <f t="shared" si="5"/>
        <v>0</v>
      </c>
      <c r="K21" s="1">
        <f t="shared" si="6"/>
        <v>100</v>
      </c>
      <c r="L21" s="5">
        <f t="shared" si="1"/>
        <v>0.67683936202868722</v>
      </c>
      <c r="M21" s="4">
        <f t="shared" si="7"/>
        <v>101.52590430430308</v>
      </c>
      <c r="N21" s="4">
        <f t="shared" si="8"/>
        <v>169.2098405071718</v>
      </c>
      <c r="O21" s="4">
        <f t="shared" si="9"/>
        <v>67.683936202868722</v>
      </c>
      <c r="P21" s="4">
        <f t="shared" si="10"/>
        <v>0</v>
      </c>
      <c r="Q21" s="4">
        <f t="shared" si="11"/>
        <v>67.683936202868722</v>
      </c>
      <c r="R21" s="3">
        <f t="shared" si="13"/>
        <v>-1234.1323416344126</v>
      </c>
      <c r="S21" s="1">
        <f t="shared" si="14"/>
        <v>0</v>
      </c>
    </row>
    <row r="22" spans="1:19" x14ac:dyDescent="0.25">
      <c r="A22" s="1">
        <f t="shared" si="12"/>
        <v>9</v>
      </c>
      <c r="B22" s="10">
        <v>1</v>
      </c>
      <c r="C22" s="1"/>
      <c r="D22" s="1">
        <f t="shared" si="15"/>
        <v>150</v>
      </c>
      <c r="E22" s="4">
        <f t="shared" si="0"/>
        <v>250</v>
      </c>
      <c r="F22" s="1"/>
      <c r="G22" s="1">
        <f t="shared" si="2"/>
        <v>150</v>
      </c>
      <c r="H22" s="4">
        <f t="shared" si="3"/>
        <v>250</v>
      </c>
      <c r="I22" s="4">
        <f t="shared" si="4"/>
        <v>100</v>
      </c>
      <c r="J22" s="1">
        <f t="shared" si="5"/>
        <v>0</v>
      </c>
      <c r="K22" s="1">
        <f t="shared" si="6"/>
        <v>100</v>
      </c>
      <c r="L22" s="5">
        <f t="shared" si="1"/>
        <v>0.64460891621779726</v>
      </c>
      <c r="M22" s="4">
        <f t="shared" si="7"/>
        <v>96.691337432669584</v>
      </c>
      <c r="N22" s="4">
        <f t="shared" si="8"/>
        <v>161.15222905444932</v>
      </c>
      <c r="O22" s="4">
        <f t="shared" si="9"/>
        <v>64.460891621779723</v>
      </c>
      <c r="P22" s="4">
        <f t="shared" si="10"/>
        <v>0</v>
      </c>
      <c r="Q22" s="4">
        <f t="shared" si="11"/>
        <v>64.460891621779723</v>
      </c>
      <c r="R22" s="3">
        <f t="shared" si="13"/>
        <v>-1169.6714500126329</v>
      </c>
      <c r="S22" s="1">
        <f t="shared" si="14"/>
        <v>0</v>
      </c>
    </row>
    <row r="23" spans="1:19" x14ac:dyDescent="0.25">
      <c r="A23" s="1">
        <f t="shared" si="12"/>
        <v>10</v>
      </c>
      <c r="B23" s="10">
        <v>1</v>
      </c>
      <c r="C23" s="1"/>
      <c r="D23" s="1">
        <f t="shared" si="15"/>
        <v>150</v>
      </c>
      <c r="E23" s="4">
        <f t="shared" si="0"/>
        <v>250</v>
      </c>
      <c r="F23" s="1"/>
      <c r="G23" s="1">
        <f t="shared" si="2"/>
        <v>150</v>
      </c>
      <c r="H23" s="4">
        <f t="shared" si="3"/>
        <v>250</v>
      </c>
      <c r="I23" s="4">
        <f t="shared" si="4"/>
        <v>100</v>
      </c>
      <c r="J23" s="1">
        <f t="shared" si="5"/>
        <v>0</v>
      </c>
      <c r="K23" s="1">
        <f t="shared" si="6"/>
        <v>100</v>
      </c>
      <c r="L23" s="5">
        <f t="shared" si="1"/>
        <v>0.61391325354075932</v>
      </c>
      <c r="M23" s="4">
        <f t="shared" si="7"/>
        <v>92.086988031113904</v>
      </c>
      <c r="N23" s="4">
        <f t="shared" si="8"/>
        <v>153.47831338518984</v>
      </c>
      <c r="O23" s="4">
        <f t="shared" si="9"/>
        <v>61.391325354075931</v>
      </c>
      <c r="P23" s="4">
        <f t="shared" si="10"/>
        <v>0</v>
      </c>
      <c r="Q23" s="4">
        <f t="shared" si="11"/>
        <v>61.391325354075931</v>
      </c>
      <c r="R23" s="3">
        <f t="shared" si="13"/>
        <v>-1108.280124658557</v>
      </c>
      <c r="S23" s="1">
        <f t="shared" si="14"/>
        <v>0</v>
      </c>
    </row>
    <row r="24" spans="1:19" x14ac:dyDescent="0.25">
      <c r="A24" s="1">
        <f t="shared" si="12"/>
        <v>11</v>
      </c>
      <c r="B24" s="10">
        <v>1</v>
      </c>
      <c r="C24" s="1"/>
      <c r="D24" s="1">
        <f t="shared" si="15"/>
        <v>150</v>
      </c>
      <c r="E24" s="4">
        <f t="shared" si="0"/>
        <v>250</v>
      </c>
      <c r="F24" s="1"/>
      <c r="G24" s="1">
        <f t="shared" si="2"/>
        <v>150</v>
      </c>
      <c r="H24" s="4">
        <f t="shared" si="3"/>
        <v>250</v>
      </c>
      <c r="I24" s="4">
        <f t="shared" si="4"/>
        <v>100</v>
      </c>
      <c r="J24" s="1">
        <f t="shared" si="5"/>
        <v>0</v>
      </c>
      <c r="K24" s="1">
        <f t="shared" si="6"/>
        <v>100</v>
      </c>
      <c r="L24" s="5">
        <f t="shared" si="1"/>
        <v>0.5846792890864374</v>
      </c>
      <c r="M24" s="4">
        <f t="shared" si="7"/>
        <v>87.701893362965606</v>
      </c>
      <c r="N24" s="4">
        <f t="shared" si="8"/>
        <v>146.16982227160935</v>
      </c>
      <c r="O24" s="4">
        <f t="shared" si="9"/>
        <v>58.467928908643742</v>
      </c>
      <c r="P24" s="4">
        <f t="shared" si="10"/>
        <v>0</v>
      </c>
      <c r="Q24" s="4">
        <f t="shared" si="11"/>
        <v>58.467928908643742</v>
      </c>
      <c r="R24" s="3">
        <f t="shared" si="13"/>
        <v>-1049.8121957499134</v>
      </c>
      <c r="S24" s="1">
        <f t="shared" si="14"/>
        <v>0</v>
      </c>
    </row>
    <row r="25" spans="1:19" x14ac:dyDescent="0.25">
      <c r="A25" s="1">
        <f t="shared" si="12"/>
        <v>12</v>
      </c>
      <c r="B25" s="10">
        <v>1</v>
      </c>
      <c r="C25" s="1"/>
      <c r="D25" s="1">
        <f t="shared" si="15"/>
        <v>150</v>
      </c>
      <c r="E25" s="4">
        <f t="shared" si="0"/>
        <v>250</v>
      </c>
      <c r="F25" s="1"/>
      <c r="G25" s="1">
        <f t="shared" si="2"/>
        <v>150</v>
      </c>
      <c r="H25" s="4">
        <f t="shared" si="3"/>
        <v>250</v>
      </c>
      <c r="I25" s="4">
        <f t="shared" si="4"/>
        <v>100</v>
      </c>
      <c r="J25" s="1">
        <f t="shared" si="5"/>
        <v>0</v>
      </c>
      <c r="K25" s="1">
        <f t="shared" si="6"/>
        <v>100</v>
      </c>
      <c r="L25" s="5">
        <f t="shared" si="1"/>
        <v>0.5568374181775595</v>
      </c>
      <c r="M25" s="4">
        <f t="shared" si="7"/>
        <v>83.525612726633923</v>
      </c>
      <c r="N25" s="4">
        <f t="shared" si="8"/>
        <v>139.20935454438987</v>
      </c>
      <c r="O25" s="4">
        <f t="shared" si="9"/>
        <v>55.683741817755951</v>
      </c>
      <c r="P25" s="4">
        <f t="shared" si="10"/>
        <v>0</v>
      </c>
      <c r="Q25" s="4">
        <f t="shared" si="11"/>
        <v>55.683741817755951</v>
      </c>
      <c r="R25" s="3">
        <f t="shared" si="13"/>
        <v>-994.12845393215741</v>
      </c>
      <c r="S25" s="1">
        <f t="shared" si="14"/>
        <v>0</v>
      </c>
    </row>
    <row r="26" spans="1:19" x14ac:dyDescent="0.25">
      <c r="A26" s="1">
        <f t="shared" si="12"/>
        <v>13</v>
      </c>
      <c r="B26" s="10">
        <v>1</v>
      </c>
      <c r="C26" s="1"/>
      <c r="D26" s="1">
        <f t="shared" si="15"/>
        <v>150</v>
      </c>
      <c r="E26" s="4">
        <f t="shared" si="0"/>
        <v>250</v>
      </c>
      <c r="F26" s="1"/>
      <c r="G26" s="1">
        <f t="shared" si="2"/>
        <v>150</v>
      </c>
      <c r="H26" s="4">
        <f t="shared" si="3"/>
        <v>250</v>
      </c>
      <c r="I26" s="4">
        <f t="shared" si="4"/>
        <v>100</v>
      </c>
      <c r="J26" s="1">
        <f t="shared" si="5"/>
        <v>0</v>
      </c>
      <c r="K26" s="1">
        <f t="shared" si="6"/>
        <v>100</v>
      </c>
      <c r="L26" s="5">
        <f t="shared" si="1"/>
        <v>0.53032135064529462</v>
      </c>
      <c r="M26" s="4">
        <f t="shared" si="7"/>
        <v>79.548202596794198</v>
      </c>
      <c r="N26" s="4">
        <f t="shared" si="8"/>
        <v>132.58033766132365</v>
      </c>
      <c r="O26" s="4">
        <f t="shared" si="9"/>
        <v>53.032135064529463</v>
      </c>
      <c r="P26" s="4">
        <f t="shared" si="10"/>
        <v>0</v>
      </c>
      <c r="Q26" s="4">
        <f t="shared" si="11"/>
        <v>53.032135064529463</v>
      </c>
      <c r="R26" s="3">
        <f t="shared" si="13"/>
        <v>-941.09631886762793</v>
      </c>
      <c r="S26" s="1">
        <f t="shared" si="14"/>
        <v>0</v>
      </c>
    </row>
    <row r="27" spans="1:19" x14ac:dyDescent="0.25">
      <c r="A27" s="1">
        <f t="shared" si="12"/>
        <v>14</v>
      </c>
      <c r="B27" s="10">
        <v>1</v>
      </c>
      <c r="C27" s="1"/>
      <c r="D27" s="1">
        <f t="shared" si="15"/>
        <v>150</v>
      </c>
      <c r="E27" s="4">
        <f t="shared" si="0"/>
        <v>250</v>
      </c>
      <c r="F27" s="1"/>
      <c r="G27" s="1">
        <f t="shared" si="2"/>
        <v>150</v>
      </c>
      <c r="H27" s="4">
        <f t="shared" si="3"/>
        <v>250</v>
      </c>
      <c r="I27" s="4">
        <f t="shared" si="4"/>
        <v>100</v>
      </c>
      <c r="J27" s="1">
        <f t="shared" si="5"/>
        <v>0</v>
      </c>
      <c r="K27" s="1">
        <f t="shared" si="6"/>
        <v>100</v>
      </c>
      <c r="L27" s="5">
        <f t="shared" si="1"/>
        <v>0.50506795299551888</v>
      </c>
      <c r="M27" s="4">
        <f t="shared" si="7"/>
        <v>75.760192949327831</v>
      </c>
      <c r="N27" s="4">
        <f t="shared" si="8"/>
        <v>126.26698824887971</v>
      </c>
      <c r="O27" s="4">
        <f t="shared" si="9"/>
        <v>50.506795299551889</v>
      </c>
      <c r="P27" s="4">
        <f t="shared" si="10"/>
        <v>0</v>
      </c>
      <c r="Q27" s="4">
        <f t="shared" si="11"/>
        <v>50.506795299551889</v>
      </c>
      <c r="R27" s="3">
        <f t="shared" si="13"/>
        <v>-890.58952356807606</v>
      </c>
      <c r="S27" s="1">
        <f t="shared" si="14"/>
        <v>0</v>
      </c>
    </row>
    <row r="28" spans="1:19" x14ac:dyDescent="0.25">
      <c r="A28" s="1">
        <f t="shared" si="12"/>
        <v>15</v>
      </c>
      <c r="B28" s="10">
        <v>1</v>
      </c>
      <c r="C28" s="1"/>
      <c r="D28" s="1">
        <f t="shared" si="15"/>
        <v>150</v>
      </c>
      <c r="E28" s="4">
        <f t="shared" si="0"/>
        <v>250</v>
      </c>
      <c r="F28" s="1"/>
      <c r="G28" s="1">
        <f t="shared" si="2"/>
        <v>150</v>
      </c>
      <c r="H28" s="4">
        <f t="shared" si="3"/>
        <v>250</v>
      </c>
      <c r="I28" s="4">
        <f t="shared" si="4"/>
        <v>100</v>
      </c>
      <c r="J28" s="1">
        <f t="shared" si="5"/>
        <v>0</v>
      </c>
      <c r="K28" s="1">
        <f t="shared" si="6"/>
        <v>100</v>
      </c>
      <c r="L28" s="5">
        <f t="shared" si="1"/>
        <v>0.48101709809097021</v>
      </c>
      <c r="M28" s="4">
        <f t="shared" si="7"/>
        <v>72.152564713645532</v>
      </c>
      <c r="N28" s="4">
        <f t="shared" si="8"/>
        <v>120.25427452274255</v>
      </c>
      <c r="O28" s="4">
        <f t="shared" si="9"/>
        <v>48.101709809097024</v>
      </c>
      <c r="P28" s="4">
        <f t="shared" si="10"/>
        <v>0</v>
      </c>
      <c r="Q28" s="4">
        <f t="shared" si="11"/>
        <v>48.101709809097024</v>
      </c>
      <c r="R28" s="3">
        <f t="shared" si="13"/>
        <v>-842.48781375897909</v>
      </c>
      <c r="S28" s="1">
        <f t="shared" si="14"/>
        <v>0</v>
      </c>
    </row>
    <row r="29" spans="1:19" x14ac:dyDescent="0.25">
      <c r="A29" s="1">
        <f t="shared" si="12"/>
        <v>16</v>
      </c>
      <c r="B29" s="10">
        <v>1</v>
      </c>
      <c r="C29" s="1"/>
      <c r="D29" s="1">
        <f t="shared" si="15"/>
        <v>150</v>
      </c>
      <c r="E29" s="4">
        <f t="shared" si="0"/>
        <v>250</v>
      </c>
      <c r="F29" s="1"/>
      <c r="G29" s="1">
        <f t="shared" si="2"/>
        <v>150</v>
      </c>
      <c r="H29" s="4">
        <f t="shared" si="3"/>
        <v>250</v>
      </c>
      <c r="I29" s="4">
        <f t="shared" si="4"/>
        <v>100</v>
      </c>
      <c r="J29" s="1">
        <f t="shared" si="5"/>
        <v>0</v>
      </c>
      <c r="K29" s="1">
        <f t="shared" si="6"/>
        <v>100</v>
      </c>
      <c r="L29" s="5">
        <f t="shared" si="1"/>
        <v>0.45811152199140021</v>
      </c>
      <c r="M29" s="4">
        <f t="shared" si="7"/>
        <v>68.716728298710038</v>
      </c>
      <c r="N29" s="4">
        <f t="shared" si="8"/>
        <v>114.52788049785005</v>
      </c>
      <c r="O29" s="4">
        <f t="shared" si="9"/>
        <v>45.811152199140018</v>
      </c>
      <c r="P29" s="4">
        <f t="shared" si="10"/>
        <v>0</v>
      </c>
      <c r="Q29" s="4">
        <f t="shared" si="11"/>
        <v>45.811152199140018</v>
      </c>
      <c r="R29" s="3">
        <f t="shared" si="13"/>
        <v>-796.67666155983909</v>
      </c>
      <c r="S29" s="1">
        <f t="shared" si="14"/>
        <v>0</v>
      </c>
    </row>
    <row r="30" spans="1:19" x14ac:dyDescent="0.25">
      <c r="A30" s="1">
        <f t="shared" si="12"/>
        <v>17</v>
      </c>
      <c r="B30" s="10">
        <v>1</v>
      </c>
      <c r="C30" s="1"/>
      <c r="D30" s="1">
        <f t="shared" si="15"/>
        <v>150</v>
      </c>
      <c r="E30" s="4">
        <f t="shared" si="0"/>
        <v>250</v>
      </c>
      <c r="F30" s="1"/>
      <c r="G30" s="1">
        <f t="shared" si="2"/>
        <v>150</v>
      </c>
      <c r="H30" s="4">
        <f t="shared" si="3"/>
        <v>250</v>
      </c>
      <c r="I30" s="4">
        <f t="shared" si="4"/>
        <v>100</v>
      </c>
      <c r="J30" s="1">
        <f t="shared" si="5"/>
        <v>0</v>
      </c>
      <c r="K30" s="1">
        <f t="shared" si="6"/>
        <v>100</v>
      </c>
      <c r="L30" s="5">
        <f t="shared" si="1"/>
        <v>0.43629668761085727</v>
      </c>
      <c r="M30" s="4">
        <f t="shared" si="7"/>
        <v>65.444503141628587</v>
      </c>
      <c r="N30" s="4">
        <f t="shared" si="8"/>
        <v>109.07417190271431</v>
      </c>
      <c r="O30" s="4">
        <f t="shared" si="9"/>
        <v>43.629668761085725</v>
      </c>
      <c r="P30" s="4">
        <f t="shared" si="10"/>
        <v>0</v>
      </c>
      <c r="Q30" s="4">
        <f t="shared" si="11"/>
        <v>43.629668761085725</v>
      </c>
      <c r="R30" s="3">
        <f t="shared" si="13"/>
        <v>-753.04699279875331</v>
      </c>
      <c r="S30" s="1">
        <f t="shared" si="14"/>
        <v>0</v>
      </c>
    </row>
    <row r="31" spans="1:19" x14ac:dyDescent="0.25">
      <c r="A31" s="1">
        <f t="shared" si="12"/>
        <v>18</v>
      </c>
      <c r="B31" s="10">
        <v>1</v>
      </c>
      <c r="C31" s="1"/>
      <c r="D31" s="1">
        <f t="shared" si="15"/>
        <v>150</v>
      </c>
      <c r="E31" s="4">
        <f t="shared" si="0"/>
        <v>250</v>
      </c>
      <c r="F31" s="1"/>
      <c r="G31" s="1">
        <f t="shared" si="2"/>
        <v>150</v>
      </c>
      <c r="H31" s="4">
        <f t="shared" si="3"/>
        <v>250</v>
      </c>
      <c r="I31" s="4">
        <f t="shared" si="4"/>
        <v>100</v>
      </c>
      <c r="J31" s="1">
        <f t="shared" si="5"/>
        <v>0</v>
      </c>
      <c r="K31" s="1">
        <f t="shared" si="6"/>
        <v>100</v>
      </c>
      <c r="L31" s="5">
        <f t="shared" si="1"/>
        <v>0.41552065486748313</v>
      </c>
      <c r="M31" s="4">
        <f t="shared" si="7"/>
        <v>62.328098230122471</v>
      </c>
      <c r="N31" s="4">
        <f t="shared" si="8"/>
        <v>103.88016371687078</v>
      </c>
      <c r="O31" s="4">
        <f t="shared" si="9"/>
        <v>41.552065486748312</v>
      </c>
      <c r="P31" s="4">
        <f t="shared" si="10"/>
        <v>0</v>
      </c>
      <c r="Q31" s="4">
        <f t="shared" si="11"/>
        <v>41.552065486748312</v>
      </c>
      <c r="R31" s="3">
        <f t="shared" si="13"/>
        <v>-711.49492731200496</v>
      </c>
      <c r="S31" s="1">
        <f t="shared" si="14"/>
        <v>0</v>
      </c>
    </row>
    <row r="32" spans="1:19" x14ac:dyDescent="0.25">
      <c r="A32" s="1">
        <f t="shared" si="12"/>
        <v>19</v>
      </c>
      <c r="B32" s="10">
        <v>1</v>
      </c>
      <c r="C32" s="1"/>
      <c r="D32" s="1">
        <f t="shared" si="15"/>
        <v>150</v>
      </c>
      <c r="E32" s="4">
        <f t="shared" si="0"/>
        <v>250</v>
      </c>
      <c r="F32" s="1"/>
      <c r="G32" s="1">
        <f t="shared" si="2"/>
        <v>150</v>
      </c>
      <c r="H32" s="4">
        <f t="shared" si="3"/>
        <v>250</v>
      </c>
      <c r="I32" s="4">
        <f t="shared" si="4"/>
        <v>100</v>
      </c>
      <c r="J32" s="1">
        <f t="shared" si="5"/>
        <v>0</v>
      </c>
      <c r="K32" s="1">
        <f t="shared" si="6"/>
        <v>100</v>
      </c>
      <c r="L32" s="5">
        <f t="shared" si="1"/>
        <v>0.39573395701665059</v>
      </c>
      <c r="M32" s="4">
        <f t="shared" si="7"/>
        <v>59.360093552497588</v>
      </c>
      <c r="N32" s="4">
        <f t="shared" si="8"/>
        <v>98.933489254162652</v>
      </c>
      <c r="O32" s="4">
        <f t="shared" si="9"/>
        <v>39.573395701665056</v>
      </c>
      <c r="P32" s="4">
        <f t="shared" si="10"/>
        <v>0</v>
      </c>
      <c r="Q32" s="4">
        <f t="shared" si="11"/>
        <v>39.573395701665056</v>
      </c>
      <c r="R32" s="3">
        <f t="shared" si="13"/>
        <v>-671.92153161033991</v>
      </c>
      <c r="S32" s="1">
        <f t="shared" si="14"/>
        <v>0</v>
      </c>
    </row>
    <row r="33" spans="1:19" x14ac:dyDescent="0.25">
      <c r="A33" s="1">
        <f t="shared" si="12"/>
        <v>20</v>
      </c>
      <c r="B33" s="10">
        <v>1</v>
      </c>
      <c r="C33" s="1"/>
      <c r="D33" s="1">
        <f t="shared" si="15"/>
        <v>150</v>
      </c>
      <c r="E33" s="4">
        <f t="shared" si="0"/>
        <v>250</v>
      </c>
      <c r="F33" s="1"/>
      <c r="G33" s="1">
        <f t="shared" si="2"/>
        <v>150</v>
      </c>
      <c r="H33" s="4">
        <f t="shared" si="3"/>
        <v>250</v>
      </c>
      <c r="I33" s="4">
        <f t="shared" si="4"/>
        <v>100</v>
      </c>
      <c r="J33" s="1">
        <f t="shared" si="5"/>
        <v>0</v>
      </c>
      <c r="K33" s="1">
        <f t="shared" si="6"/>
        <v>100</v>
      </c>
      <c r="L33" s="5">
        <f t="shared" si="1"/>
        <v>0.37688948287300061</v>
      </c>
      <c r="M33" s="4">
        <f t="shared" si="7"/>
        <v>56.53342243095009</v>
      </c>
      <c r="N33" s="4">
        <f t="shared" si="8"/>
        <v>94.222370718250147</v>
      </c>
      <c r="O33" s="4">
        <f t="shared" si="9"/>
        <v>37.688948287300065</v>
      </c>
      <c r="P33" s="4">
        <f t="shared" si="10"/>
        <v>0</v>
      </c>
      <c r="Q33" s="4">
        <f t="shared" si="11"/>
        <v>37.688948287300065</v>
      </c>
      <c r="R33" s="3">
        <f t="shared" si="13"/>
        <v>-634.23258332303988</v>
      </c>
      <c r="S33" s="1">
        <f t="shared" si="14"/>
        <v>0</v>
      </c>
    </row>
    <row r="34" spans="1:19" x14ac:dyDescent="0.25">
      <c r="A34" s="1">
        <f t="shared" si="12"/>
        <v>21</v>
      </c>
      <c r="B34" s="10">
        <v>1</v>
      </c>
      <c r="C34" s="1"/>
      <c r="D34" s="1">
        <f t="shared" si="15"/>
        <v>150</v>
      </c>
      <c r="E34" s="4">
        <f t="shared" si="0"/>
        <v>250</v>
      </c>
      <c r="F34" s="1"/>
      <c r="G34" s="1">
        <f t="shared" si="2"/>
        <v>150</v>
      </c>
      <c r="H34" s="4">
        <f t="shared" si="3"/>
        <v>250</v>
      </c>
      <c r="I34" s="4">
        <f t="shared" si="4"/>
        <v>100</v>
      </c>
      <c r="J34" s="1">
        <f t="shared" si="5"/>
        <v>0</v>
      </c>
      <c r="K34" s="1">
        <f t="shared" si="6"/>
        <v>100</v>
      </c>
      <c r="L34" s="5">
        <f t="shared" si="1"/>
        <v>0.35894236464095297</v>
      </c>
      <c r="M34" s="4">
        <f t="shared" si="7"/>
        <v>53.841354696142943</v>
      </c>
      <c r="N34" s="4">
        <f t="shared" si="8"/>
        <v>89.735591160238243</v>
      </c>
      <c r="O34" s="4">
        <f t="shared" si="9"/>
        <v>35.8942364640953</v>
      </c>
      <c r="P34" s="4">
        <f t="shared" si="10"/>
        <v>0</v>
      </c>
      <c r="Q34" s="4">
        <f t="shared" si="11"/>
        <v>35.8942364640953</v>
      </c>
      <c r="R34" s="3">
        <f t="shared" si="13"/>
        <v>-598.33834685894453</v>
      </c>
      <c r="S34" s="1">
        <f t="shared" si="14"/>
        <v>0</v>
      </c>
    </row>
    <row r="35" spans="1:19" x14ac:dyDescent="0.25">
      <c r="A35" s="1">
        <f t="shared" si="12"/>
        <v>22</v>
      </c>
      <c r="B35" s="10">
        <v>1</v>
      </c>
      <c r="C35" s="1"/>
      <c r="D35" s="1">
        <f t="shared" si="15"/>
        <v>150</v>
      </c>
      <c r="E35" s="4">
        <f t="shared" si="0"/>
        <v>250</v>
      </c>
      <c r="F35" s="1"/>
      <c r="G35" s="1">
        <f t="shared" si="2"/>
        <v>150</v>
      </c>
      <c r="H35" s="4">
        <f t="shared" si="3"/>
        <v>250</v>
      </c>
      <c r="I35" s="4">
        <f t="shared" si="4"/>
        <v>100</v>
      </c>
      <c r="J35" s="1">
        <f t="shared" si="5"/>
        <v>0</v>
      </c>
      <c r="K35" s="1">
        <f t="shared" si="6"/>
        <v>100</v>
      </c>
      <c r="L35" s="5">
        <f t="shared" si="1"/>
        <v>0.3418498710866219</v>
      </c>
      <c r="M35" s="4">
        <f t="shared" si="7"/>
        <v>51.277480662993284</v>
      </c>
      <c r="N35" s="4">
        <f t="shared" si="8"/>
        <v>85.462467771655483</v>
      </c>
      <c r="O35" s="4">
        <f t="shared" si="9"/>
        <v>34.184987108662192</v>
      </c>
      <c r="P35" s="4">
        <f t="shared" si="10"/>
        <v>0</v>
      </c>
      <c r="Q35" s="4">
        <f t="shared" si="11"/>
        <v>34.184987108662192</v>
      </c>
      <c r="R35" s="3">
        <f t="shared" si="13"/>
        <v>-564.15335975028233</v>
      </c>
      <c r="S35" s="1">
        <f t="shared" si="14"/>
        <v>0</v>
      </c>
    </row>
    <row r="36" spans="1:19" x14ac:dyDescent="0.25">
      <c r="A36" s="1">
        <f>+A35+1</f>
        <v>23</v>
      </c>
      <c r="B36" s="10">
        <v>1</v>
      </c>
      <c r="C36" s="1"/>
      <c r="D36" s="1">
        <f t="shared" si="15"/>
        <v>150</v>
      </c>
      <c r="E36" s="4">
        <f t="shared" si="0"/>
        <v>250</v>
      </c>
      <c r="F36" s="1"/>
      <c r="G36" s="1">
        <f t="shared" si="2"/>
        <v>150</v>
      </c>
      <c r="H36" s="4">
        <f t="shared" si="3"/>
        <v>250</v>
      </c>
      <c r="I36" s="4">
        <f t="shared" si="4"/>
        <v>100</v>
      </c>
      <c r="J36" s="1">
        <f t="shared" si="5"/>
        <v>0</v>
      </c>
      <c r="K36" s="1">
        <f t="shared" si="6"/>
        <v>100</v>
      </c>
      <c r="L36" s="5">
        <f t="shared" si="1"/>
        <v>0.32557130579678267</v>
      </c>
      <c r="M36" s="4">
        <f t="shared" si="7"/>
        <v>48.835695869517401</v>
      </c>
      <c r="N36" s="4">
        <f t="shared" si="8"/>
        <v>81.392826449195667</v>
      </c>
      <c r="O36" s="4">
        <f t="shared" si="9"/>
        <v>32.557130579678265</v>
      </c>
      <c r="P36" s="4">
        <f t="shared" si="10"/>
        <v>0</v>
      </c>
      <c r="Q36" s="4">
        <f t="shared" si="11"/>
        <v>32.557130579678265</v>
      </c>
      <c r="R36" s="3">
        <f t="shared" si="13"/>
        <v>-531.59622917060403</v>
      </c>
      <c r="S36" s="1">
        <f t="shared" si="14"/>
        <v>0</v>
      </c>
    </row>
    <row r="37" spans="1:19" x14ac:dyDescent="0.25">
      <c r="A37" s="1">
        <f t="shared" si="12"/>
        <v>24</v>
      </c>
      <c r="B37" s="10">
        <v>1</v>
      </c>
      <c r="C37" s="1"/>
      <c r="D37" s="1">
        <f t="shared" si="15"/>
        <v>150</v>
      </c>
      <c r="E37" s="4">
        <f t="shared" si="0"/>
        <v>250</v>
      </c>
      <c r="F37" s="1"/>
      <c r="G37" s="1">
        <f t="shared" si="2"/>
        <v>150</v>
      </c>
      <c r="H37" s="4">
        <f t="shared" si="3"/>
        <v>250</v>
      </c>
      <c r="I37" s="4">
        <f t="shared" si="4"/>
        <v>100</v>
      </c>
      <c r="J37" s="1">
        <f t="shared" si="5"/>
        <v>0</v>
      </c>
      <c r="K37" s="1">
        <f t="shared" si="6"/>
        <v>100</v>
      </c>
      <c r="L37" s="5">
        <f t="shared" si="1"/>
        <v>0.31006791028265024</v>
      </c>
      <c r="M37" s="4">
        <f t="shared" si="7"/>
        <v>46.510186542397534</v>
      </c>
      <c r="N37" s="4">
        <f t="shared" si="8"/>
        <v>77.516977570662561</v>
      </c>
      <c r="O37" s="4">
        <f t="shared" si="9"/>
        <v>31.006791028265024</v>
      </c>
      <c r="P37" s="4">
        <f t="shared" si="10"/>
        <v>0</v>
      </c>
      <c r="Q37" s="4">
        <f t="shared" si="11"/>
        <v>31.006791028265024</v>
      </c>
      <c r="R37" s="3">
        <f t="shared" si="13"/>
        <v>-500.58943814233902</v>
      </c>
      <c r="S37" s="1">
        <f t="shared" si="14"/>
        <v>0</v>
      </c>
    </row>
    <row r="38" spans="1:19" x14ac:dyDescent="0.25">
      <c r="A38" s="1">
        <f t="shared" si="12"/>
        <v>25</v>
      </c>
      <c r="B38" s="10">
        <v>1</v>
      </c>
      <c r="C38" s="1"/>
      <c r="D38" s="1">
        <f t="shared" si="15"/>
        <v>150</v>
      </c>
      <c r="E38" s="4">
        <f t="shared" si="0"/>
        <v>250</v>
      </c>
      <c r="F38" s="1"/>
      <c r="G38" s="1">
        <f t="shared" si="2"/>
        <v>150</v>
      </c>
      <c r="H38" s="4">
        <f t="shared" si="3"/>
        <v>250</v>
      </c>
      <c r="I38" s="4">
        <f t="shared" si="4"/>
        <v>100</v>
      </c>
      <c r="J38" s="1">
        <f t="shared" si="5"/>
        <v>0</v>
      </c>
      <c r="K38" s="1">
        <f t="shared" si="6"/>
        <v>100</v>
      </c>
      <c r="L38" s="5">
        <f t="shared" si="1"/>
        <v>0.29530277169776209</v>
      </c>
      <c r="M38" s="4">
        <f t="shared" si="7"/>
        <v>44.295415754664312</v>
      </c>
      <c r="N38" s="4">
        <f t="shared" si="8"/>
        <v>73.825692924440517</v>
      </c>
      <c r="O38" s="4">
        <f t="shared" si="9"/>
        <v>29.530277169776209</v>
      </c>
      <c r="P38" s="4">
        <f t="shared" si="10"/>
        <v>0</v>
      </c>
      <c r="Q38" s="4">
        <f t="shared" si="11"/>
        <v>29.530277169776209</v>
      </c>
      <c r="R38" s="3">
        <f t="shared" si="13"/>
        <v>-471.05916097256284</v>
      </c>
      <c r="S38" s="1">
        <f t="shared" si="14"/>
        <v>0</v>
      </c>
    </row>
    <row r="39" spans="1:19" x14ac:dyDescent="0.25">
      <c r="A39" s="1">
        <f t="shared" si="12"/>
        <v>26</v>
      </c>
      <c r="B39" s="10">
        <v>1</v>
      </c>
      <c r="C39" s="1"/>
      <c r="D39" s="1">
        <f t="shared" si="15"/>
        <v>150</v>
      </c>
      <c r="E39" s="4">
        <f t="shared" si="0"/>
        <v>250</v>
      </c>
      <c r="F39" s="1"/>
      <c r="G39" s="1">
        <f t="shared" si="2"/>
        <v>150</v>
      </c>
      <c r="H39" s="4">
        <f t="shared" si="3"/>
        <v>250</v>
      </c>
      <c r="I39" s="4">
        <f t="shared" si="4"/>
        <v>100</v>
      </c>
      <c r="J39" s="1">
        <f t="shared" si="5"/>
        <v>0</v>
      </c>
      <c r="K39" s="1">
        <f t="shared" si="6"/>
        <v>100</v>
      </c>
      <c r="L39" s="5">
        <f t="shared" si="1"/>
        <v>0.28124073495024959</v>
      </c>
      <c r="M39" s="4">
        <f t="shared" si="7"/>
        <v>42.186110242537438</v>
      </c>
      <c r="N39" s="4">
        <f t="shared" si="8"/>
        <v>70.310183737562397</v>
      </c>
      <c r="O39" s="4">
        <f t="shared" si="9"/>
        <v>28.124073495024959</v>
      </c>
      <c r="P39" s="4">
        <f t="shared" si="10"/>
        <v>0</v>
      </c>
      <c r="Q39" s="4">
        <f t="shared" si="11"/>
        <v>28.124073495024959</v>
      </c>
      <c r="R39" s="3">
        <f t="shared" si="13"/>
        <v>-442.93508747753788</v>
      </c>
      <c r="S39" s="1">
        <f t="shared" si="14"/>
        <v>0</v>
      </c>
    </row>
    <row r="40" spans="1:19" x14ac:dyDescent="0.25">
      <c r="A40" s="1">
        <f t="shared" si="12"/>
        <v>27</v>
      </c>
      <c r="B40" s="10">
        <v>1</v>
      </c>
      <c r="C40" s="1"/>
      <c r="D40" s="1">
        <f t="shared" si="15"/>
        <v>150</v>
      </c>
      <c r="E40" s="4">
        <f t="shared" si="0"/>
        <v>250</v>
      </c>
      <c r="F40" s="1"/>
      <c r="G40" s="1">
        <f t="shared" si="2"/>
        <v>150</v>
      </c>
      <c r="H40" s="4">
        <f t="shared" si="3"/>
        <v>250</v>
      </c>
      <c r="I40" s="4">
        <f t="shared" si="4"/>
        <v>100</v>
      </c>
      <c r="J40" s="1">
        <f t="shared" si="5"/>
        <v>0</v>
      </c>
      <c r="K40" s="1">
        <f t="shared" si="6"/>
        <v>100</v>
      </c>
      <c r="L40" s="5">
        <f t="shared" si="1"/>
        <v>0.2678483190002377</v>
      </c>
      <c r="M40" s="4">
        <f t="shared" si="7"/>
        <v>40.177247850035656</v>
      </c>
      <c r="N40" s="4">
        <f t="shared" si="8"/>
        <v>66.962079750059431</v>
      </c>
      <c r="O40" s="4">
        <f t="shared" si="9"/>
        <v>26.784831900023772</v>
      </c>
      <c r="P40" s="4">
        <f t="shared" si="10"/>
        <v>0</v>
      </c>
      <c r="Q40" s="4">
        <f t="shared" si="11"/>
        <v>26.784831900023772</v>
      </c>
      <c r="R40" s="3">
        <f t="shared" si="13"/>
        <v>-416.15025557751409</v>
      </c>
      <c r="S40" s="1">
        <f t="shared" si="14"/>
        <v>0</v>
      </c>
    </row>
    <row r="41" spans="1:19" x14ac:dyDescent="0.25">
      <c r="A41" s="1">
        <f t="shared" si="12"/>
        <v>28</v>
      </c>
      <c r="B41" s="10">
        <v>1</v>
      </c>
      <c r="C41" s="1"/>
      <c r="D41" s="1">
        <f t="shared" si="15"/>
        <v>150</v>
      </c>
      <c r="E41" s="4">
        <f t="shared" si="0"/>
        <v>250</v>
      </c>
      <c r="F41" s="1"/>
      <c r="G41" s="1">
        <f t="shared" si="2"/>
        <v>150</v>
      </c>
      <c r="H41" s="4">
        <f t="shared" si="3"/>
        <v>250</v>
      </c>
      <c r="I41" s="4">
        <f t="shared" si="4"/>
        <v>100</v>
      </c>
      <c r="J41" s="1">
        <f t="shared" si="5"/>
        <v>0</v>
      </c>
      <c r="K41" s="1">
        <f t="shared" si="6"/>
        <v>100</v>
      </c>
      <c r="L41" s="5">
        <f t="shared" si="1"/>
        <v>0.25509363714308358</v>
      </c>
      <c r="M41" s="4">
        <f t="shared" si="7"/>
        <v>38.264045571462539</v>
      </c>
      <c r="N41" s="4">
        <f t="shared" si="8"/>
        <v>63.773409285770896</v>
      </c>
      <c r="O41" s="4">
        <f t="shared" si="9"/>
        <v>25.509363714308357</v>
      </c>
      <c r="P41" s="4">
        <f t="shared" si="10"/>
        <v>0</v>
      </c>
      <c r="Q41" s="4">
        <f t="shared" si="11"/>
        <v>25.509363714308357</v>
      </c>
      <c r="R41" s="3">
        <f t="shared" si="13"/>
        <v>-390.64089186320575</v>
      </c>
      <c r="S41" s="1">
        <f t="shared" si="14"/>
        <v>0</v>
      </c>
    </row>
    <row r="42" spans="1:19" x14ac:dyDescent="0.25">
      <c r="A42" s="1">
        <f t="shared" si="12"/>
        <v>29</v>
      </c>
      <c r="B42" s="10">
        <v>1</v>
      </c>
      <c r="C42" s="1"/>
      <c r="D42" s="1">
        <f t="shared" si="15"/>
        <v>150</v>
      </c>
      <c r="E42" s="4">
        <f t="shared" si="0"/>
        <v>250</v>
      </c>
      <c r="F42" s="1"/>
      <c r="G42" s="1">
        <f t="shared" si="2"/>
        <v>150</v>
      </c>
      <c r="H42" s="4">
        <f t="shared" si="3"/>
        <v>250</v>
      </c>
      <c r="I42" s="4">
        <f t="shared" si="4"/>
        <v>100</v>
      </c>
      <c r="J42" s="1">
        <f t="shared" si="5"/>
        <v>0</v>
      </c>
      <c r="K42" s="1">
        <f t="shared" si="6"/>
        <v>100</v>
      </c>
      <c r="L42" s="5">
        <f t="shared" si="1"/>
        <v>0.24294632108865097</v>
      </c>
      <c r="M42" s="4">
        <f t="shared" si="7"/>
        <v>36.441948163297646</v>
      </c>
      <c r="N42" s="4">
        <f t="shared" si="8"/>
        <v>60.73658027216274</v>
      </c>
      <c r="O42" s="4">
        <f t="shared" si="9"/>
        <v>24.294632108865098</v>
      </c>
      <c r="P42" s="4">
        <f t="shared" si="10"/>
        <v>0</v>
      </c>
      <c r="Q42" s="4">
        <f t="shared" si="11"/>
        <v>24.294632108865098</v>
      </c>
      <c r="R42" s="3">
        <f t="shared" si="13"/>
        <v>-366.34625975434068</v>
      </c>
      <c r="S42" s="1">
        <f t="shared" si="14"/>
        <v>0</v>
      </c>
    </row>
    <row r="43" spans="1:19" x14ac:dyDescent="0.25">
      <c r="A43" s="1">
        <f t="shared" si="12"/>
        <v>30</v>
      </c>
      <c r="B43" s="10">
        <v>1</v>
      </c>
      <c r="C43" s="1"/>
      <c r="D43" s="1">
        <f t="shared" si="15"/>
        <v>150</v>
      </c>
      <c r="E43" s="4">
        <f t="shared" si="0"/>
        <v>250</v>
      </c>
      <c r="F43" s="4">
        <f>+C8</f>
        <v>300</v>
      </c>
      <c r="G43" s="1">
        <f t="shared" si="2"/>
        <v>150</v>
      </c>
      <c r="H43" s="4">
        <f t="shared" si="3"/>
        <v>550</v>
      </c>
      <c r="I43" s="4">
        <f t="shared" si="4"/>
        <v>400</v>
      </c>
      <c r="J43" s="1">
        <f t="shared" si="5"/>
        <v>0</v>
      </c>
      <c r="K43" s="1">
        <f t="shared" si="6"/>
        <v>400</v>
      </c>
      <c r="L43" s="5">
        <f t="shared" si="1"/>
        <v>0.23137744865585813</v>
      </c>
      <c r="M43" s="4">
        <f t="shared" si="7"/>
        <v>34.706617298378717</v>
      </c>
      <c r="N43" s="4">
        <f t="shared" si="8"/>
        <v>127.25759676072197</v>
      </c>
      <c r="O43" s="4">
        <f t="shared" si="9"/>
        <v>92.55097946234325</v>
      </c>
      <c r="P43" s="4">
        <f t="shared" si="10"/>
        <v>0</v>
      </c>
      <c r="Q43" s="4">
        <f t="shared" si="11"/>
        <v>92.55097946234325</v>
      </c>
      <c r="R43" s="3">
        <f t="shared" si="13"/>
        <v>-273.79528029199741</v>
      </c>
      <c r="S43" s="1">
        <f t="shared" si="14"/>
        <v>0</v>
      </c>
    </row>
    <row r="45" spans="1:19" x14ac:dyDescent="0.25">
      <c r="K45" s="2"/>
      <c r="M45" s="4">
        <f>SUM(M13:M43)</f>
        <v>3456.6613048260756</v>
      </c>
      <c r="N45" s="4">
        <f t="shared" ref="N45:P45" si="16">SUM(N13:N43)</f>
        <v>3182.8660245340784</v>
      </c>
      <c r="O45" s="4">
        <f t="shared" si="16"/>
        <v>-273.79528029199741</v>
      </c>
      <c r="P45" s="4">
        <f t="shared" si="16"/>
        <v>-1525.8585671608023</v>
      </c>
      <c r="Q45" s="4">
        <f>SUM(Q13:Q43)</f>
        <v>1252.0632868688049</v>
      </c>
    </row>
    <row r="46" spans="1:19" x14ac:dyDescent="0.25">
      <c r="M46" s="1" t="str">
        <f>+M11</f>
        <v>USCITE</v>
      </c>
      <c r="N46" s="1" t="str">
        <f t="shared" ref="N46:Q46" si="17">+N11</f>
        <v>ENTRATE</v>
      </c>
      <c r="O46" s="1" t="str">
        <f t="shared" si="17"/>
        <v>SALDO</v>
      </c>
      <c r="P46" s="1" t="str">
        <f t="shared" si="17"/>
        <v>FLUSSI NN</v>
      </c>
      <c r="Q46" s="1" t="str">
        <f t="shared" si="17"/>
        <v>FLUSSI NP</v>
      </c>
    </row>
  </sheetData>
  <mergeCells count="8">
    <mergeCell ref="A9:B9"/>
    <mergeCell ref="J3:N3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sqref="A1:D1"/>
    </sheetView>
  </sheetViews>
  <sheetFormatPr defaultRowHeight="15" x14ac:dyDescent="0.25"/>
  <cols>
    <col min="1" max="1" width="17" customWidth="1"/>
    <col min="15" max="17" width="9.5703125" bestFit="1" customWidth="1"/>
    <col min="18" max="19" width="10.28515625" bestFit="1" customWidth="1"/>
    <col min="20" max="20" width="9.85546875" bestFit="1" customWidth="1"/>
  </cols>
  <sheetData>
    <row r="1" spans="1:22" x14ac:dyDescent="0.25">
      <c r="A1" s="19" t="s">
        <v>30</v>
      </c>
      <c r="B1" s="13"/>
      <c r="C1" s="13"/>
      <c r="D1" s="13"/>
      <c r="E1" s="18"/>
      <c r="F1" s="18"/>
    </row>
    <row r="3" spans="1:22" x14ac:dyDescent="0.25">
      <c r="A3" s="22" t="s">
        <v>25</v>
      </c>
      <c r="B3" s="22"/>
      <c r="C3" s="11">
        <v>500</v>
      </c>
      <c r="J3" s="1" t="s">
        <v>15</v>
      </c>
      <c r="K3" s="4">
        <f>+R48</f>
        <v>10470.986841290363</v>
      </c>
      <c r="M3" s="23" t="str">
        <f>IF(K3&lt;0,"il progetto non è socialmente conveniente","il progetto è socialmente conveniente")</f>
        <v>il progetto è socialmente conveniente</v>
      </c>
      <c r="N3" s="24"/>
      <c r="O3" s="24"/>
      <c r="P3" s="24"/>
      <c r="Q3" s="25"/>
    </row>
    <row r="4" spans="1:22" x14ac:dyDescent="0.25">
      <c r="A4" s="22" t="s">
        <v>26</v>
      </c>
      <c r="B4" s="22"/>
      <c r="C4" s="11">
        <v>500</v>
      </c>
      <c r="J4" s="1" t="s">
        <v>40</v>
      </c>
      <c r="K4" s="17">
        <f>+Q48/P48</f>
        <v>3.8745896041324199</v>
      </c>
    </row>
    <row r="5" spans="1:22" x14ac:dyDescent="0.25">
      <c r="A5" s="22" t="s">
        <v>27</v>
      </c>
      <c r="B5" s="22"/>
      <c r="C5" s="11">
        <v>500</v>
      </c>
      <c r="J5" s="1" t="s">
        <v>39</v>
      </c>
      <c r="K5" s="17">
        <f>+T48/-S48</f>
        <v>7.4809897501881411</v>
      </c>
    </row>
    <row r="6" spans="1:22" x14ac:dyDescent="0.25">
      <c r="A6" s="22" t="s">
        <v>14</v>
      </c>
      <c r="B6" s="22"/>
      <c r="C6" s="10">
        <v>0.1</v>
      </c>
      <c r="J6" s="1" t="s">
        <v>18</v>
      </c>
      <c r="K6" s="1">
        <f>IF(MAX(V16:V46)&gt;0,MAX(V16:V46),"mai")</f>
        <v>6</v>
      </c>
      <c r="O6" s="6"/>
    </row>
    <row r="7" spans="1:22" x14ac:dyDescent="0.25">
      <c r="A7" s="22" t="s">
        <v>24</v>
      </c>
      <c r="B7" s="22"/>
      <c r="C7" s="12">
        <v>250</v>
      </c>
      <c r="J7" s="1" t="s">
        <v>19</v>
      </c>
      <c r="K7" s="7">
        <f>IRR(L16:L46)</f>
        <v>0.30530448890306938</v>
      </c>
      <c r="O7" s="6"/>
    </row>
    <row r="8" spans="1:22" x14ac:dyDescent="0.25">
      <c r="A8" s="22" t="s">
        <v>41</v>
      </c>
      <c r="B8" s="22"/>
      <c r="C8" s="12">
        <f>+(C16+C17+C18)/50*10</f>
        <v>300</v>
      </c>
      <c r="O8" s="6"/>
    </row>
    <row r="9" spans="1:22" x14ac:dyDescent="0.25">
      <c r="A9" s="22" t="s">
        <v>28</v>
      </c>
      <c r="B9" s="22"/>
      <c r="C9" s="11">
        <v>0.05</v>
      </c>
      <c r="O9" s="6"/>
    </row>
    <row r="10" spans="1:22" x14ac:dyDescent="0.25">
      <c r="A10" s="22" t="s">
        <v>36</v>
      </c>
      <c r="B10" s="22"/>
      <c r="C10" s="11">
        <v>856</v>
      </c>
      <c r="O10" s="6"/>
    </row>
    <row r="11" spans="1:22" x14ac:dyDescent="0.25">
      <c r="A11" s="22" t="s">
        <v>38</v>
      </c>
      <c r="B11" s="22"/>
      <c r="C11" s="11">
        <v>100</v>
      </c>
      <c r="O11" s="6"/>
    </row>
    <row r="12" spans="1:22" x14ac:dyDescent="0.25">
      <c r="A12" s="22" t="s">
        <v>37</v>
      </c>
      <c r="B12" s="22"/>
      <c r="C12" s="11">
        <v>20</v>
      </c>
      <c r="O12" s="6"/>
    </row>
    <row r="14" spans="1:22" x14ac:dyDescent="0.25">
      <c r="A14" s="15"/>
      <c r="B14" s="15"/>
      <c r="C14" s="15"/>
      <c r="D14" s="15"/>
      <c r="E14" s="15" t="s">
        <v>31</v>
      </c>
      <c r="F14" s="15"/>
      <c r="G14" s="15"/>
      <c r="H14" s="15" t="s">
        <v>33</v>
      </c>
      <c r="I14" s="15" t="s">
        <v>31</v>
      </c>
      <c r="J14" s="15"/>
      <c r="K14" s="15"/>
      <c r="L14" s="15"/>
      <c r="M14" s="15"/>
      <c r="N14" s="15"/>
      <c r="O14" s="15" t="s">
        <v>11</v>
      </c>
      <c r="P14" s="15" t="s">
        <v>7</v>
      </c>
      <c r="Q14" s="15" t="s">
        <v>4</v>
      </c>
      <c r="R14" s="15" t="s">
        <v>8</v>
      </c>
      <c r="S14" s="15" t="s">
        <v>9</v>
      </c>
      <c r="T14" s="15" t="s">
        <v>10</v>
      </c>
      <c r="U14" s="8" t="s">
        <v>20</v>
      </c>
      <c r="V14" s="8" t="s">
        <v>22</v>
      </c>
    </row>
    <row r="15" spans="1:22" x14ac:dyDescent="0.25">
      <c r="A15" s="15" t="s">
        <v>3</v>
      </c>
      <c r="B15" s="15" t="s">
        <v>2</v>
      </c>
      <c r="C15" s="15" t="s">
        <v>0</v>
      </c>
      <c r="D15" s="15" t="s">
        <v>1</v>
      </c>
      <c r="E15" s="15" t="s">
        <v>32</v>
      </c>
      <c r="F15" s="15" t="s">
        <v>6</v>
      </c>
      <c r="G15" s="15" t="s">
        <v>5</v>
      </c>
      <c r="H15" s="15" t="s">
        <v>34</v>
      </c>
      <c r="I15" s="15" t="s">
        <v>35</v>
      </c>
      <c r="J15" s="15" t="s">
        <v>7</v>
      </c>
      <c r="K15" s="15" t="s">
        <v>4</v>
      </c>
      <c r="L15" s="15" t="s">
        <v>8</v>
      </c>
      <c r="M15" s="15" t="s">
        <v>9</v>
      </c>
      <c r="N15" s="15" t="s">
        <v>10</v>
      </c>
      <c r="O15" s="15" t="s">
        <v>12</v>
      </c>
      <c r="P15" s="15" t="s">
        <v>13</v>
      </c>
      <c r="Q15" s="15" t="s">
        <v>13</v>
      </c>
      <c r="R15" s="15" t="s">
        <v>13</v>
      </c>
      <c r="S15" s="15" t="s">
        <v>13</v>
      </c>
      <c r="T15" s="15" t="s">
        <v>13</v>
      </c>
      <c r="U15" s="9" t="s">
        <v>21</v>
      </c>
      <c r="V15" s="9" t="s">
        <v>23</v>
      </c>
    </row>
    <row r="16" spans="1:22" x14ac:dyDescent="0.25">
      <c r="A16" s="1">
        <v>0</v>
      </c>
      <c r="B16" s="10">
        <v>0</v>
      </c>
      <c r="C16" s="1">
        <f>+C3</f>
        <v>500</v>
      </c>
      <c r="D16" s="1"/>
      <c r="E16" s="1"/>
      <c r="F16" s="4">
        <f t="shared" ref="F16:F46" si="0">+$C$7*B16</f>
        <v>0</v>
      </c>
      <c r="G16" s="1"/>
      <c r="H16" s="1"/>
      <c r="I16" s="1"/>
      <c r="J16" s="1">
        <f>+C16+D16+E16</f>
        <v>500</v>
      </c>
      <c r="K16" s="4">
        <f>+F16+G16+H16+I16</f>
        <v>0</v>
      </c>
      <c r="L16" s="4">
        <f>+K16-J16</f>
        <v>-500</v>
      </c>
      <c r="M16" s="1">
        <f>IF(L16&lt;0,L16,0)</f>
        <v>-500</v>
      </c>
      <c r="N16" s="1">
        <f>IF(L16&gt;0,L16,0)</f>
        <v>0</v>
      </c>
      <c r="O16" s="5">
        <f t="shared" ref="O16:O46" si="1">1/(1+$C$9)^A16</f>
        <v>1</v>
      </c>
      <c r="P16" s="4">
        <f>+J16*O16</f>
        <v>500</v>
      </c>
      <c r="Q16" s="4">
        <f>+K16*O16</f>
        <v>0</v>
      </c>
      <c r="R16" s="4">
        <f>+L16*O16</f>
        <v>-500</v>
      </c>
      <c r="S16" s="4">
        <f>+M16*O16</f>
        <v>-500</v>
      </c>
      <c r="T16" s="4">
        <f>+N16*O16</f>
        <v>0</v>
      </c>
      <c r="U16" s="3">
        <f>+R16</f>
        <v>-500</v>
      </c>
      <c r="V16" s="1">
        <v>0</v>
      </c>
    </row>
    <row r="17" spans="1:22" x14ac:dyDescent="0.25">
      <c r="A17" s="1">
        <f>+A16+1</f>
        <v>1</v>
      </c>
      <c r="B17" s="10">
        <v>0</v>
      </c>
      <c r="C17" s="1">
        <f>+C4</f>
        <v>500</v>
      </c>
      <c r="D17" s="1"/>
      <c r="E17" s="1">
        <f>+$C$11</f>
        <v>100</v>
      </c>
      <c r="F17" s="4">
        <f t="shared" si="0"/>
        <v>0</v>
      </c>
      <c r="G17" s="1"/>
      <c r="H17" s="1"/>
      <c r="I17" s="1"/>
      <c r="J17" s="1">
        <f t="shared" ref="J17:J46" si="2">+C17+D17+E17</f>
        <v>600</v>
      </c>
      <c r="K17" s="4">
        <f t="shared" ref="K17:K46" si="3">+F17+G17+H17+I17</f>
        <v>0</v>
      </c>
      <c r="L17" s="4">
        <f t="shared" ref="L17:L46" si="4">+K17-J17</f>
        <v>-600</v>
      </c>
      <c r="M17" s="1">
        <f t="shared" ref="M17:M46" si="5">IF(L17&lt;0,L17,0)</f>
        <v>-600</v>
      </c>
      <c r="N17" s="1">
        <f t="shared" ref="N17:N46" si="6">IF(L17&gt;0,L17,0)</f>
        <v>0</v>
      </c>
      <c r="O17" s="5">
        <f t="shared" si="1"/>
        <v>0.95238095238095233</v>
      </c>
      <c r="P17" s="4">
        <f t="shared" ref="P17:P46" si="7">+J17*O17</f>
        <v>571.42857142857144</v>
      </c>
      <c r="Q17" s="4">
        <f t="shared" ref="Q17:Q46" si="8">+K17*O17</f>
        <v>0</v>
      </c>
      <c r="R17" s="4">
        <f t="shared" ref="R17:R46" si="9">+L17*O17</f>
        <v>-571.42857142857144</v>
      </c>
      <c r="S17" s="4">
        <f t="shared" ref="S17:S46" si="10">+M17*O17</f>
        <v>-571.42857142857144</v>
      </c>
      <c r="T17" s="4">
        <f t="shared" ref="T17:T46" si="11">+N17*O17</f>
        <v>0</v>
      </c>
      <c r="U17" s="3">
        <f>+U16+R17</f>
        <v>-1071.4285714285716</v>
      </c>
      <c r="V17" s="1">
        <f>IF(U16&lt;0,IF(U17&gt;0,A17,0),0)</f>
        <v>0</v>
      </c>
    </row>
    <row r="18" spans="1:22" x14ac:dyDescent="0.25">
      <c r="A18" s="1">
        <f t="shared" ref="A18:A46" si="12">+A17+1</f>
        <v>2</v>
      </c>
      <c r="B18" s="10">
        <v>0</v>
      </c>
      <c r="C18" s="1">
        <f>+C5</f>
        <v>500</v>
      </c>
      <c r="D18" s="1"/>
      <c r="E18" s="1">
        <f>+$C$11</f>
        <v>100</v>
      </c>
      <c r="F18" s="4">
        <f t="shared" si="0"/>
        <v>0</v>
      </c>
      <c r="G18" s="1"/>
      <c r="H18" s="1"/>
      <c r="I18" s="1"/>
      <c r="J18" s="1">
        <f t="shared" si="2"/>
        <v>600</v>
      </c>
      <c r="K18" s="4">
        <f t="shared" si="3"/>
        <v>0</v>
      </c>
      <c r="L18" s="4">
        <f t="shared" si="4"/>
        <v>-600</v>
      </c>
      <c r="M18" s="1">
        <f t="shared" si="5"/>
        <v>-600</v>
      </c>
      <c r="N18" s="1">
        <f t="shared" si="6"/>
        <v>0</v>
      </c>
      <c r="O18" s="5">
        <f t="shared" si="1"/>
        <v>0.90702947845804982</v>
      </c>
      <c r="P18" s="4">
        <f t="shared" si="7"/>
        <v>544.21768707482988</v>
      </c>
      <c r="Q18" s="4">
        <f t="shared" si="8"/>
        <v>0</v>
      </c>
      <c r="R18" s="4">
        <f t="shared" si="9"/>
        <v>-544.21768707482988</v>
      </c>
      <c r="S18" s="4">
        <f t="shared" si="10"/>
        <v>-544.21768707482988</v>
      </c>
      <c r="T18" s="4">
        <f t="shared" si="11"/>
        <v>0</v>
      </c>
      <c r="U18" s="3">
        <f t="shared" ref="U18:U46" si="13">+U17+R18</f>
        <v>-1615.6462585034014</v>
      </c>
      <c r="V18" s="1">
        <f t="shared" ref="V18:V46" si="14">IF(U17&lt;0,IF(U18&gt;0,A18,0),0)</f>
        <v>0</v>
      </c>
    </row>
    <row r="19" spans="1:22" x14ac:dyDescent="0.25">
      <c r="A19" s="1">
        <f t="shared" si="12"/>
        <v>3</v>
      </c>
      <c r="B19" s="10">
        <v>0.25</v>
      </c>
      <c r="C19" s="1"/>
      <c r="D19" s="1">
        <f>+($C$3+$C$4+$C$5)*$C$6</f>
        <v>150</v>
      </c>
      <c r="E19" s="1"/>
      <c r="F19" s="4">
        <f t="shared" si="0"/>
        <v>62.5</v>
      </c>
      <c r="G19" s="1"/>
      <c r="H19" s="1">
        <f>+$C$10*B19</f>
        <v>214</v>
      </c>
      <c r="I19" s="1">
        <f>+$C$12</f>
        <v>20</v>
      </c>
      <c r="J19" s="1">
        <f t="shared" si="2"/>
        <v>150</v>
      </c>
      <c r="K19" s="4">
        <f t="shared" si="3"/>
        <v>296.5</v>
      </c>
      <c r="L19" s="4">
        <f t="shared" si="4"/>
        <v>146.5</v>
      </c>
      <c r="M19" s="1">
        <f t="shared" si="5"/>
        <v>0</v>
      </c>
      <c r="N19" s="1">
        <f t="shared" si="6"/>
        <v>146.5</v>
      </c>
      <c r="O19" s="5">
        <f t="shared" si="1"/>
        <v>0.86383759853147601</v>
      </c>
      <c r="P19" s="4">
        <f t="shared" si="7"/>
        <v>129.5756397797214</v>
      </c>
      <c r="Q19" s="4">
        <f t="shared" si="8"/>
        <v>256.12784796458266</v>
      </c>
      <c r="R19" s="4">
        <f t="shared" si="9"/>
        <v>126.55220818486124</v>
      </c>
      <c r="S19" s="4">
        <f t="shared" si="10"/>
        <v>0</v>
      </c>
      <c r="T19" s="4">
        <f t="shared" si="11"/>
        <v>126.55220818486124</v>
      </c>
      <c r="U19" s="3">
        <f t="shared" si="13"/>
        <v>-1489.0940503185402</v>
      </c>
      <c r="V19" s="1">
        <f t="shared" si="14"/>
        <v>0</v>
      </c>
    </row>
    <row r="20" spans="1:22" x14ac:dyDescent="0.25">
      <c r="A20" s="1">
        <f t="shared" si="12"/>
        <v>4</v>
      </c>
      <c r="B20" s="10">
        <v>0.5</v>
      </c>
      <c r="C20" s="1"/>
      <c r="D20" s="1">
        <f t="shared" ref="D20:D46" si="15">+($C$3+$C$4+$C$5)*$C$6</f>
        <v>150</v>
      </c>
      <c r="E20" s="1"/>
      <c r="F20" s="4">
        <f t="shared" si="0"/>
        <v>125</v>
      </c>
      <c r="G20" s="1"/>
      <c r="H20" s="1">
        <f t="shared" ref="H20:H46" si="16">+$C$10*B20</f>
        <v>428</v>
      </c>
      <c r="I20" s="1">
        <f t="shared" ref="I20:I46" si="17">+$C$12</f>
        <v>20</v>
      </c>
      <c r="J20" s="1">
        <f t="shared" si="2"/>
        <v>150</v>
      </c>
      <c r="K20" s="4">
        <f t="shared" si="3"/>
        <v>573</v>
      </c>
      <c r="L20" s="4">
        <f t="shared" si="4"/>
        <v>423</v>
      </c>
      <c r="M20" s="1">
        <f t="shared" si="5"/>
        <v>0</v>
      </c>
      <c r="N20" s="1">
        <f t="shared" si="6"/>
        <v>423</v>
      </c>
      <c r="O20" s="5">
        <f t="shared" si="1"/>
        <v>0.82270247479188197</v>
      </c>
      <c r="P20" s="4">
        <f t="shared" si="7"/>
        <v>123.40537121878229</v>
      </c>
      <c r="Q20" s="4">
        <f t="shared" si="8"/>
        <v>471.40851805574835</v>
      </c>
      <c r="R20" s="4">
        <f t="shared" si="9"/>
        <v>348.0031468369661</v>
      </c>
      <c r="S20" s="4">
        <f t="shared" si="10"/>
        <v>0</v>
      </c>
      <c r="T20" s="4">
        <f t="shared" si="11"/>
        <v>348.0031468369661</v>
      </c>
      <c r="U20" s="3">
        <f t="shared" si="13"/>
        <v>-1141.0909034815741</v>
      </c>
      <c r="V20" s="1">
        <f t="shared" si="14"/>
        <v>0</v>
      </c>
    </row>
    <row r="21" spans="1:22" x14ac:dyDescent="0.25">
      <c r="A21" s="1">
        <f t="shared" si="12"/>
        <v>5</v>
      </c>
      <c r="B21" s="10">
        <v>1</v>
      </c>
      <c r="C21" s="1"/>
      <c r="D21" s="1">
        <f t="shared" si="15"/>
        <v>150</v>
      </c>
      <c r="E21" s="1"/>
      <c r="F21" s="4">
        <f t="shared" si="0"/>
        <v>250</v>
      </c>
      <c r="G21" s="1"/>
      <c r="H21" s="1">
        <f t="shared" si="16"/>
        <v>856</v>
      </c>
      <c r="I21" s="1">
        <f t="shared" si="17"/>
        <v>20</v>
      </c>
      <c r="J21" s="1">
        <f t="shared" si="2"/>
        <v>150</v>
      </c>
      <c r="K21" s="4">
        <f t="shared" si="3"/>
        <v>1126</v>
      </c>
      <c r="L21" s="4">
        <f t="shared" si="4"/>
        <v>976</v>
      </c>
      <c r="M21" s="1">
        <f t="shared" si="5"/>
        <v>0</v>
      </c>
      <c r="N21" s="1">
        <f t="shared" si="6"/>
        <v>976</v>
      </c>
      <c r="O21" s="5">
        <f t="shared" si="1"/>
        <v>0.78352616646845896</v>
      </c>
      <c r="P21" s="4">
        <f t="shared" si="7"/>
        <v>117.52892497026885</v>
      </c>
      <c r="Q21" s="4">
        <f t="shared" si="8"/>
        <v>882.25046344348482</v>
      </c>
      <c r="R21" s="4">
        <f t="shared" si="9"/>
        <v>764.7215384732159</v>
      </c>
      <c r="S21" s="4">
        <f t="shared" si="10"/>
        <v>0</v>
      </c>
      <c r="T21" s="4">
        <f t="shared" si="11"/>
        <v>764.7215384732159</v>
      </c>
      <c r="U21" s="3">
        <f t="shared" si="13"/>
        <v>-376.36936500835816</v>
      </c>
      <c r="V21" s="1">
        <f t="shared" si="14"/>
        <v>0</v>
      </c>
    </row>
    <row r="22" spans="1:22" x14ac:dyDescent="0.25">
      <c r="A22" s="1">
        <f t="shared" si="12"/>
        <v>6</v>
      </c>
      <c r="B22" s="10">
        <v>1</v>
      </c>
      <c r="C22" s="1"/>
      <c r="D22" s="1">
        <f t="shared" si="15"/>
        <v>150</v>
      </c>
      <c r="E22" s="1"/>
      <c r="F22" s="4">
        <f t="shared" si="0"/>
        <v>250</v>
      </c>
      <c r="G22" s="1"/>
      <c r="H22" s="1">
        <f t="shared" si="16"/>
        <v>856</v>
      </c>
      <c r="I22" s="1">
        <f t="shared" si="17"/>
        <v>20</v>
      </c>
      <c r="J22" s="1">
        <f t="shared" si="2"/>
        <v>150</v>
      </c>
      <c r="K22" s="4">
        <f t="shared" si="3"/>
        <v>1126</v>
      </c>
      <c r="L22" s="4">
        <f t="shared" si="4"/>
        <v>976</v>
      </c>
      <c r="M22" s="1">
        <f t="shared" si="5"/>
        <v>0</v>
      </c>
      <c r="N22" s="1">
        <f t="shared" si="6"/>
        <v>976</v>
      </c>
      <c r="O22" s="5">
        <f t="shared" si="1"/>
        <v>0.74621539663662761</v>
      </c>
      <c r="P22" s="4">
        <f t="shared" si="7"/>
        <v>111.93230949549414</v>
      </c>
      <c r="Q22" s="4">
        <f t="shared" si="8"/>
        <v>840.23853661284272</v>
      </c>
      <c r="R22" s="4">
        <f t="shared" si="9"/>
        <v>728.3062271173485</v>
      </c>
      <c r="S22" s="4">
        <f t="shared" si="10"/>
        <v>0</v>
      </c>
      <c r="T22" s="4">
        <f t="shared" si="11"/>
        <v>728.3062271173485</v>
      </c>
      <c r="U22" s="3">
        <f t="shared" si="13"/>
        <v>351.93686210899034</v>
      </c>
      <c r="V22" s="1">
        <f t="shared" si="14"/>
        <v>6</v>
      </c>
    </row>
    <row r="23" spans="1:22" x14ac:dyDescent="0.25">
      <c r="A23" s="1">
        <f t="shared" si="12"/>
        <v>7</v>
      </c>
      <c r="B23" s="10">
        <v>1</v>
      </c>
      <c r="C23" s="1"/>
      <c r="D23" s="1">
        <f t="shared" si="15"/>
        <v>150</v>
      </c>
      <c r="E23" s="1"/>
      <c r="F23" s="4">
        <f t="shared" si="0"/>
        <v>250</v>
      </c>
      <c r="G23" s="1"/>
      <c r="H23" s="1">
        <f t="shared" si="16"/>
        <v>856</v>
      </c>
      <c r="I23" s="1">
        <f t="shared" si="17"/>
        <v>20</v>
      </c>
      <c r="J23" s="1">
        <f t="shared" si="2"/>
        <v>150</v>
      </c>
      <c r="K23" s="4">
        <f t="shared" si="3"/>
        <v>1126</v>
      </c>
      <c r="L23" s="4">
        <f t="shared" si="4"/>
        <v>976</v>
      </c>
      <c r="M23" s="1">
        <f t="shared" si="5"/>
        <v>0</v>
      </c>
      <c r="N23" s="1">
        <f t="shared" si="6"/>
        <v>976</v>
      </c>
      <c r="O23" s="5">
        <f t="shared" si="1"/>
        <v>0.71068133013012147</v>
      </c>
      <c r="P23" s="4">
        <f t="shared" si="7"/>
        <v>106.60219951951822</v>
      </c>
      <c r="Q23" s="4">
        <f t="shared" si="8"/>
        <v>800.22717772651674</v>
      </c>
      <c r="R23" s="4">
        <f t="shared" si="9"/>
        <v>693.62497820699855</v>
      </c>
      <c r="S23" s="4">
        <f t="shared" si="10"/>
        <v>0</v>
      </c>
      <c r="T23" s="4">
        <f t="shared" si="11"/>
        <v>693.62497820699855</v>
      </c>
      <c r="U23" s="3">
        <f t="shared" si="13"/>
        <v>1045.5618403159888</v>
      </c>
      <c r="V23" s="1">
        <f t="shared" si="14"/>
        <v>0</v>
      </c>
    </row>
    <row r="24" spans="1:22" x14ac:dyDescent="0.25">
      <c r="A24" s="1">
        <f t="shared" si="12"/>
        <v>8</v>
      </c>
      <c r="B24" s="10">
        <v>1</v>
      </c>
      <c r="C24" s="1"/>
      <c r="D24" s="1">
        <f t="shared" si="15"/>
        <v>150</v>
      </c>
      <c r="E24" s="1"/>
      <c r="F24" s="4">
        <f t="shared" si="0"/>
        <v>250</v>
      </c>
      <c r="G24" s="1"/>
      <c r="H24" s="1">
        <f t="shared" si="16"/>
        <v>856</v>
      </c>
      <c r="I24" s="1">
        <f t="shared" si="17"/>
        <v>20</v>
      </c>
      <c r="J24" s="1">
        <f t="shared" si="2"/>
        <v>150</v>
      </c>
      <c r="K24" s="4">
        <f t="shared" si="3"/>
        <v>1126</v>
      </c>
      <c r="L24" s="4">
        <f t="shared" si="4"/>
        <v>976</v>
      </c>
      <c r="M24" s="1">
        <f t="shared" si="5"/>
        <v>0</v>
      </c>
      <c r="N24" s="1">
        <f t="shared" si="6"/>
        <v>976</v>
      </c>
      <c r="O24" s="5">
        <f t="shared" si="1"/>
        <v>0.67683936202868722</v>
      </c>
      <c r="P24" s="4">
        <f t="shared" si="7"/>
        <v>101.52590430430308</v>
      </c>
      <c r="Q24" s="4">
        <f t="shared" si="8"/>
        <v>762.12112164430187</v>
      </c>
      <c r="R24" s="4">
        <f t="shared" si="9"/>
        <v>660.59521733999873</v>
      </c>
      <c r="S24" s="4">
        <f t="shared" si="10"/>
        <v>0</v>
      </c>
      <c r="T24" s="4">
        <f t="shared" si="11"/>
        <v>660.59521733999873</v>
      </c>
      <c r="U24" s="3">
        <f t="shared" si="13"/>
        <v>1706.1570576559875</v>
      </c>
      <c r="V24" s="1">
        <f t="shared" si="14"/>
        <v>0</v>
      </c>
    </row>
    <row r="25" spans="1:22" x14ac:dyDescent="0.25">
      <c r="A25" s="1">
        <f t="shared" si="12"/>
        <v>9</v>
      </c>
      <c r="B25" s="10">
        <v>1</v>
      </c>
      <c r="C25" s="1"/>
      <c r="D25" s="1">
        <f t="shared" si="15"/>
        <v>150</v>
      </c>
      <c r="E25" s="1"/>
      <c r="F25" s="4">
        <f t="shared" si="0"/>
        <v>250</v>
      </c>
      <c r="G25" s="1"/>
      <c r="H25" s="1">
        <f t="shared" si="16"/>
        <v>856</v>
      </c>
      <c r="I25" s="1">
        <f t="shared" si="17"/>
        <v>20</v>
      </c>
      <c r="J25" s="1">
        <f t="shared" si="2"/>
        <v>150</v>
      </c>
      <c r="K25" s="4">
        <f t="shared" si="3"/>
        <v>1126</v>
      </c>
      <c r="L25" s="4">
        <f t="shared" si="4"/>
        <v>976</v>
      </c>
      <c r="M25" s="1">
        <f t="shared" si="5"/>
        <v>0</v>
      </c>
      <c r="N25" s="1">
        <f t="shared" si="6"/>
        <v>976</v>
      </c>
      <c r="O25" s="5">
        <f t="shared" si="1"/>
        <v>0.64460891621779726</v>
      </c>
      <c r="P25" s="4">
        <f t="shared" si="7"/>
        <v>96.691337432669584</v>
      </c>
      <c r="Q25" s="4">
        <f t="shared" si="8"/>
        <v>725.82963966123975</v>
      </c>
      <c r="R25" s="4">
        <f t="shared" si="9"/>
        <v>629.13830222857007</v>
      </c>
      <c r="S25" s="4">
        <f t="shared" si="10"/>
        <v>0</v>
      </c>
      <c r="T25" s="4">
        <f t="shared" si="11"/>
        <v>629.13830222857007</v>
      </c>
      <c r="U25" s="3">
        <f t="shared" si="13"/>
        <v>2335.2953598845575</v>
      </c>
      <c r="V25" s="1">
        <f t="shared" si="14"/>
        <v>0</v>
      </c>
    </row>
    <row r="26" spans="1:22" x14ac:dyDescent="0.25">
      <c r="A26" s="1">
        <f t="shared" si="12"/>
        <v>10</v>
      </c>
      <c r="B26" s="10">
        <v>1</v>
      </c>
      <c r="C26" s="1"/>
      <c r="D26" s="1">
        <f t="shared" si="15"/>
        <v>150</v>
      </c>
      <c r="E26" s="1"/>
      <c r="F26" s="4">
        <f t="shared" si="0"/>
        <v>250</v>
      </c>
      <c r="G26" s="1"/>
      <c r="H26" s="1">
        <f t="shared" si="16"/>
        <v>856</v>
      </c>
      <c r="I26" s="1">
        <f t="shared" si="17"/>
        <v>20</v>
      </c>
      <c r="J26" s="1">
        <f t="shared" si="2"/>
        <v>150</v>
      </c>
      <c r="K26" s="4">
        <f t="shared" si="3"/>
        <v>1126</v>
      </c>
      <c r="L26" s="4">
        <f t="shared" si="4"/>
        <v>976</v>
      </c>
      <c r="M26" s="1">
        <f t="shared" si="5"/>
        <v>0</v>
      </c>
      <c r="N26" s="1">
        <f t="shared" si="6"/>
        <v>976</v>
      </c>
      <c r="O26" s="5">
        <f t="shared" si="1"/>
        <v>0.61391325354075932</v>
      </c>
      <c r="P26" s="4">
        <f t="shared" si="7"/>
        <v>92.086988031113904</v>
      </c>
      <c r="Q26" s="4">
        <f t="shared" si="8"/>
        <v>691.26632348689498</v>
      </c>
      <c r="R26" s="4">
        <f t="shared" si="9"/>
        <v>599.17933545578114</v>
      </c>
      <c r="S26" s="4">
        <f t="shared" si="10"/>
        <v>0</v>
      </c>
      <c r="T26" s="4">
        <f t="shared" si="11"/>
        <v>599.17933545578114</v>
      </c>
      <c r="U26" s="3">
        <f t="shared" si="13"/>
        <v>2934.4746953403387</v>
      </c>
      <c r="V26" s="1">
        <f t="shared" si="14"/>
        <v>0</v>
      </c>
    </row>
    <row r="27" spans="1:22" x14ac:dyDescent="0.25">
      <c r="A27" s="1">
        <f t="shared" si="12"/>
        <v>11</v>
      </c>
      <c r="B27" s="10">
        <v>1</v>
      </c>
      <c r="C27" s="1"/>
      <c r="D27" s="1">
        <f t="shared" si="15"/>
        <v>150</v>
      </c>
      <c r="E27" s="1"/>
      <c r="F27" s="4">
        <f t="shared" si="0"/>
        <v>250</v>
      </c>
      <c r="G27" s="1"/>
      <c r="H27" s="1">
        <f t="shared" si="16"/>
        <v>856</v>
      </c>
      <c r="I27" s="1">
        <f t="shared" si="17"/>
        <v>20</v>
      </c>
      <c r="J27" s="1">
        <f t="shared" si="2"/>
        <v>150</v>
      </c>
      <c r="K27" s="4">
        <f t="shared" si="3"/>
        <v>1126</v>
      </c>
      <c r="L27" s="4">
        <f t="shared" si="4"/>
        <v>976</v>
      </c>
      <c r="M27" s="1">
        <f t="shared" si="5"/>
        <v>0</v>
      </c>
      <c r="N27" s="1">
        <f t="shared" si="6"/>
        <v>976</v>
      </c>
      <c r="O27" s="5">
        <f t="shared" si="1"/>
        <v>0.5846792890864374</v>
      </c>
      <c r="P27" s="4">
        <f t="shared" si="7"/>
        <v>87.701893362965606</v>
      </c>
      <c r="Q27" s="4">
        <f t="shared" si="8"/>
        <v>658.34887951132851</v>
      </c>
      <c r="R27" s="4">
        <f t="shared" si="9"/>
        <v>570.64698614836288</v>
      </c>
      <c r="S27" s="4">
        <f t="shared" si="10"/>
        <v>0</v>
      </c>
      <c r="T27" s="4">
        <f t="shared" si="11"/>
        <v>570.64698614836288</v>
      </c>
      <c r="U27" s="3">
        <f t="shared" si="13"/>
        <v>3505.1216814887016</v>
      </c>
      <c r="V27" s="1">
        <f t="shared" si="14"/>
        <v>0</v>
      </c>
    </row>
    <row r="28" spans="1:22" x14ac:dyDescent="0.25">
      <c r="A28" s="1">
        <f t="shared" si="12"/>
        <v>12</v>
      </c>
      <c r="B28" s="10">
        <v>1</v>
      </c>
      <c r="C28" s="1"/>
      <c r="D28" s="1">
        <f t="shared" si="15"/>
        <v>150</v>
      </c>
      <c r="E28" s="1"/>
      <c r="F28" s="4">
        <f t="shared" si="0"/>
        <v>250</v>
      </c>
      <c r="G28" s="1"/>
      <c r="H28" s="1">
        <f t="shared" si="16"/>
        <v>856</v>
      </c>
      <c r="I28" s="1">
        <f t="shared" si="17"/>
        <v>20</v>
      </c>
      <c r="J28" s="1">
        <f t="shared" si="2"/>
        <v>150</v>
      </c>
      <c r="K28" s="4">
        <f t="shared" si="3"/>
        <v>1126</v>
      </c>
      <c r="L28" s="4">
        <f t="shared" si="4"/>
        <v>976</v>
      </c>
      <c r="M28" s="1">
        <f t="shared" si="5"/>
        <v>0</v>
      </c>
      <c r="N28" s="1">
        <f t="shared" si="6"/>
        <v>976</v>
      </c>
      <c r="O28" s="5">
        <f t="shared" si="1"/>
        <v>0.5568374181775595</v>
      </c>
      <c r="P28" s="4">
        <f t="shared" si="7"/>
        <v>83.525612726633923</v>
      </c>
      <c r="Q28" s="4">
        <f t="shared" si="8"/>
        <v>626.99893286793201</v>
      </c>
      <c r="R28" s="4">
        <f t="shared" si="9"/>
        <v>543.47332014129802</v>
      </c>
      <c r="S28" s="4">
        <f t="shared" si="10"/>
        <v>0</v>
      </c>
      <c r="T28" s="4">
        <f t="shared" si="11"/>
        <v>543.47332014129802</v>
      </c>
      <c r="U28" s="3">
        <f t="shared" si="13"/>
        <v>4048.5950016299994</v>
      </c>
      <c r="V28" s="1">
        <f t="shared" si="14"/>
        <v>0</v>
      </c>
    </row>
    <row r="29" spans="1:22" x14ac:dyDescent="0.25">
      <c r="A29" s="1">
        <f t="shared" si="12"/>
        <v>13</v>
      </c>
      <c r="B29" s="10">
        <v>1</v>
      </c>
      <c r="C29" s="1"/>
      <c r="D29" s="1">
        <f t="shared" si="15"/>
        <v>150</v>
      </c>
      <c r="E29" s="1"/>
      <c r="F29" s="4">
        <f t="shared" si="0"/>
        <v>250</v>
      </c>
      <c r="G29" s="1"/>
      <c r="H29" s="1">
        <f t="shared" si="16"/>
        <v>856</v>
      </c>
      <c r="I29" s="1">
        <f t="shared" si="17"/>
        <v>20</v>
      </c>
      <c r="J29" s="1">
        <f t="shared" si="2"/>
        <v>150</v>
      </c>
      <c r="K29" s="4">
        <f t="shared" si="3"/>
        <v>1126</v>
      </c>
      <c r="L29" s="4">
        <f t="shared" si="4"/>
        <v>976</v>
      </c>
      <c r="M29" s="1">
        <f t="shared" si="5"/>
        <v>0</v>
      </c>
      <c r="N29" s="1">
        <f t="shared" si="6"/>
        <v>976</v>
      </c>
      <c r="O29" s="5">
        <f t="shared" si="1"/>
        <v>0.53032135064529462</v>
      </c>
      <c r="P29" s="4">
        <f t="shared" si="7"/>
        <v>79.548202596794198</v>
      </c>
      <c r="Q29" s="4">
        <f t="shared" si="8"/>
        <v>597.14184082660177</v>
      </c>
      <c r="R29" s="4">
        <f t="shared" si="9"/>
        <v>517.59363822980754</v>
      </c>
      <c r="S29" s="4">
        <f t="shared" si="10"/>
        <v>0</v>
      </c>
      <c r="T29" s="4">
        <f t="shared" si="11"/>
        <v>517.59363822980754</v>
      </c>
      <c r="U29" s="3">
        <f t="shared" si="13"/>
        <v>4566.1886398598072</v>
      </c>
      <c r="V29" s="1">
        <f t="shared" si="14"/>
        <v>0</v>
      </c>
    </row>
    <row r="30" spans="1:22" x14ac:dyDescent="0.25">
      <c r="A30" s="1">
        <f t="shared" si="12"/>
        <v>14</v>
      </c>
      <c r="B30" s="10">
        <v>1</v>
      </c>
      <c r="C30" s="1"/>
      <c r="D30" s="1">
        <f t="shared" si="15"/>
        <v>150</v>
      </c>
      <c r="E30" s="1"/>
      <c r="F30" s="4">
        <f t="shared" si="0"/>
        <v>250</v>
      </c>
      <c r="G30" s="1"/>
      <c r="H30" s="1">
        <f t="shared" si="16"/>
        <v>856</v>
      </c>
      <c r="I30" s="1">
        <f t="shared" si="17"/>
        <v>20</v>
      </c>
      <c r="J30" s="1">
        <f t="shared" si="2"/>
        <v>150</v>
      </c>
      <c r="K30" s="4">
        <f t="shared" si="3"/>
        <v>1126</v>
      </c>
      <c r="L30" s="4">
        <f t="shared" si="4"/>
        <v>976</v>
      </c>
      <c r="M30" s="1">
        <f t="shared" si="5"/>
        <v>0</v>
      </c>
      <c r="N30" s="1">
        <f t="shared" si="6"/>
        <v>976</v>
      </c>
      <c r="O30" s="5">
        <f t="shared" si="1"/>
        <v>0.50506795299551888</v>
      </c>
      <c r="P30" s="4">
        <f t="shared" si="7"/>
        <v>75.760192949327831</v>
      </c>
      <c r="Q30" s="4">
        <f t="shared" si="8"/>
        <v>568.70651507295429</v>
      </c>
      <c r="R30" s="4">
        <f t="shared" si="9"/>
        <v>492.94632212362643</v>
      </c>
      <c r="S30" s="4">
        <f t="shared" si="10"/>
        <v>0</v>
      </c>
      <c r="T30" s="4">
        <f t="shared" si="11"/>
        <v>492.94632212362643</v>
      </c>
      <c r="U30" s="3">
        <f t="shared" si="13"/>
        <v>5059.1349619834336</v>
      </c>
      <c r="V30" s="1">
        <f t="shared" si="14"/>
        <v>0</v>
      </c>
    </row>
    <row r="31" spans="1:22" x14ac:dyDescent="0.25">
      <c r="A31" s="1">
        <f t="shared" si="12"/>
        <v>15</v>
      </c>
      <c r="B31" s="10">
        <v>1</v>
      </c>
      <c r="C31" s="1"/>
      <c r="D31" s="1">
        <f t="shared" si="15"/>
        <v>150</v>
      </c>
      <c r="E31" s="1"/>
      <c r="F31" s="4">
        <f t="shared" si="0"/>
        <v>250</v>
      </c>
      <c r="G31" s="1"/>
      <c r="H31" s="1">
        <f t="shared" si="16"/>
        <v>856</v>
      </c>
      <c r="I31" s="1">
        <f t="shared" si="17"/>
        <v>20</v>
      </c>
      <c r="J31" s="1">
        <f t="shared" si="2"/>
        <v>150</v>
      </c>
      <c r="K31" s="4">
        <f t="shared" si="3"/>
        <v>1126</v>
      </c>
      <c r="L31" s="4">
        <f t="shared" si="4"/>
        <v>976</v>
      </c>
      <c r="M31" s="1">
        <f t="shared" si="5"/>
        <v>0</v>
      </c>
      <c r="N31" s="1">
        <f t="shared" si="6"/>
        <v>976</v>
      </c>
      <c r="O31" s="5">
        <f t="shared" si="1"/>
        <v>0.48101709809097021</v>
      </c>
      <c r="P31" s="4">
        <f t="shared" si="7"/>
        <v>72.152564713645532</v>
      </c>
      <c r="Q31" s="4">
        <f t="shared" si="8"/>
        <v>541.62525245043241</v>
      </c>
      <c r="R31" s="4">
        <f t="shared" si="9"/>
        <v>469.4726877367869</v>
      </c>
      <c r="S31" s="4">
        <f t="shared" si="10"/>
        <v>0</v>
      </c>
      <c r="T31" s="4">
        <f t="shared" si="11"/>
        <v>469.4726877367869</v>
      </c>
      <c r="U31" s="3">
        <f t="shared" si="13"/>
        <v>5528.6076497202203</v>
      </c>
      <c r="V31" s="1">
        <f t="shared" si="14"/>
        <v>0</v>
      </c>
    </row>
    <row r="32" spans="1:22" x14ac:dyDescent="0.25">
      <c r="A32" s="1">
        <f t="shared" si="12"/>
        <v>16</v>
      </c>
      <c r="B32" s="10">
        <v>1</v>
      </c>
      <c r="C32" s="1"/>
      <c r="D32" s="1">
        <f t="shared" si="15"/>
        <v>150</v>
      </c>
      <c r="E32" s="1"/>
      <c r="F32" s="4">
        <f t="shared" si="0"/>
        <v>250</v>
      </c>
      <c r="G32" s="1"/>
      <c r="H32" s="1">
        <f t="shared" si="16"/>
        <v>856</v>
      </c>
      <c r="I32" s="1">
        <f t="shared" si="17"/>
        <v>20</v>
      </c>
      <c r="J32" s="1">
        <f t="shared" si="2"/>
        <v>150</v>
      </c>
      <c r="K32" s="4">
        <f t="shared" si="3"/>
        <v>1126</v>
      </c>
      <c r="L32" s="4">
        <f t="shared" si="4"/>
        <v>976</v>
      </c>
      <c r="M32" s="1">
        <f t="shared" si="5"/>
        <v>0</v>
      </c>
      <c r="N32" s="1">
        <f t="shared" si="6"/>
        <v>976</v>
      </c>
      <c r="O32" s="5">
        <f t="shared" si="1"/>
        <v>0.45811152199140021</v>
      </c>
      <c r="P32" s="4">
        <f t="shared" si="7"/>
        <v>68.716728298710038</v>
      </c>
      <c r="Q32" s="4">
        <f t="shared" si="8"/>
        <v>515.83357376231663</v>
      </c>
      <c r="R32" s="4">
        <f t="shared" si="9"/>
        <v>447.11684546360658</v>
      </c>
      <c r="S32" s="4">
        <f t="shared" si="10"/>
        <v>0</v>
      </c>
      <c r="T32" s="4">
        <f t="shared" si="11"/>
        <v>447.11684546360658</v>
      </c>
      <c r="U32" s="3">
        <f t="shared" si="13"/>
        <v>5975.7244951838265</v>
      </c>
      <c r="V32" s="1">
        <f t="shared" si="14"/>
        <v>0</v>
      </c>
    </row>
    <row r="33" spans="1:22" x14ac:dyDescent="0.25">
      <c r="A33" s="1">
        <f t="shared" si="12"/>
        <v>17</v>
      </c>
      <c r="B33" s="10">
        <v>1</v>
      </c>
      <c r="C33" s="1"/>
      <c r="D33" s="1">
        <f t="shared" si="15"/>
        <v>150</v>
      </c>
      <c r="E33" s="1"/>
      <c r="F33" s="4">
        <f t="shared" si="0"/>
        <v>250</v>
      </c>
      <c r="G33" s="1"/>
      <c r="H33" s="1">
        <f t="shared" si="16"/>
        <v>856</v>
      </c>
      <c r="I33" s="1">
        <f t="shared" si="17"/>
        <v>20</v>
      </c>
      <c r="J33" s="1">
        <f t="shared" si="2"/>
        <v>150</v>
      </c>
      <c r="K33" s="4">
        <f t="shared" si="3"/>
        <v>1126</v>
      </c>
      <c r="L33" s="4">
        <f t="shared" si="4"/>
        <v>976</v>
      </c>
      <c r="M33" s="1">
        <f t="shared" si="5"/>
        <v>0</v>
      </c>
      <c r="N33" s="1">
        <f t="shared" si="6"/>
        <v>976</v>
      </c>
      <c r="O33" s="5">
        <f t="shared" si="1"/>
        <v>0.43629668761085727</v>
      </c>
      <c r="P33" s="4">
        <f t="shared" si="7"/>
        <v>65.444503141628587</v>
      </c>
      <c r="Q33" s="4">
        <f t="shared" si="8"/>
        <v>491.27007024982527</v>
      </c>
      <c r="R33" s="4">
        <f t="shared" si="9"/>
        <v>425.82556710819671</v>
      </c>
      <c r="S33" s="4">
        <f t="shared" si="10"/>
        <v>0</v>
      </c>
      <c r="T33" s="4">
        <f t="shared" si="11"/>
        <v>425.82556710819671</v>
      </c>
      <c r="U33" s="3">
        <f t="shared" si="13"/>
        <v>6401.5500622920235</v>
      </c>
      <c r="V33" s="1">
        <f t="shared" si="14"/>
        <v>0</v>
      </c>
    </row>
    <row r="34" spans="1:22" x14ac:dyDescent="0.25">
      <c r="A34" s="1">
        <f t="shared" si="12"/>
        <v>18</v>
      </c>
      <c r="B34" s="10">
        <v>1</v>
      </c>
      <c r="C34" s="1"/>
      <c r="D34" s="1">
        <f t="shared" si="15"/>
        <v>150</v>
      </c>
      <c r="E34" s="1"/>
      <c r="F34" s="4">
        <f t="shared" si="0"/>
        <v>250</v>
      </c>
      <c r="G34" s="1"/>
      <c r="H34" s="1">
        <f t="shared" si="16"/>
        <v>856</v>
      </c>
      <c r="I34" s="1">
        <f t="shared" si="17"/>
        <v>20</v>
      </c>
      <c r="J34" s="1">
        <f t="shared" si="2"/>
        <v>150</v>
      </c>
      <c r="K34" s="4">
        <f t="shared" si="3"/>
        <v>1126</v>
      </c>
      <c r="L34" s="4">
        <f t="shared" si="4"/>
        <v>976</v>
      </c>
      <c r="M34" s="1">
        <f t="shared" si="5"/>
        <v>0</v>
      </c>
      <c r="N34" s="1">
        <f t="shared" si="6"/>
        <v>976</v>
      </c>
      <c r="O34" s="5">
        <f t="shared" si="1"/>
        <v>0.41552065486748313</v>
      </c>
      <c r="P34" s="4">
        <f t="shared" si="7"/>
        <v>62.328098230122471</v>
      </c>
      <c r="Q34" s="4">
        <f t="shared" si="8"/>
        <v>467.876257380786</v>
      </c>
      <c r="R34" s="4">
        <f t="shared" si="9"/>
        <v>405.54815915066354</v>
      </c>
      <c r="S34" s="4">
        <f t="shared" si="10"/>
        <v>0</v>
      </c>
      <c r="T34" s="4">
        <f t="shared" si="11"/>
        <v>405.54815915066354</v>
      </c>
      <c r="U34" s="3">
        <f t="shared" si="13"/>
        <v>6807.0982214426867</v>
      </c>
      <c r="V34" s="1">
        <f t="shared" si="14"/>
        <v>0</v>
      </c>
    </row>
    <row r="35" spans="1:22" x14ac:dyDescent="0.25">
      <c r="A35" s="1">
        <f t="shared" si="12"/>
        <v>19</v>
      </c>
      <c r="B35" s="10">
        <v>1</v>
      </c>
      <c r="C35" s="1"/>
      <c r="D35" s="1">
        <f t="shared" si="15"/>
        <v>150</v>
      </c>
      <c r="E35" s="1"/>
      <c r="F35" s="4">
        <f t="shared" si="0"/>
        <v>250</v>
      </c>
      <c r="G35" s="1"/>
      <c r="H35" s="1">
        <f t="shared" si="16"/>
        <v>856</v>
      </c>
      <c r="I35" s="1">
        <f t="shared" si="17"/>
        <v>20</v>
      </c>
      <c r="J35" s="1">
        <f t="shared" si="2"/>
        <v>150</v>
      </c>
      <c r="K35" s="4">
        <f t="shared" si="3"/>
        <v>1126</v>
      </c>
      <c r="L35" s="4">
        <f t="shared" si="4"/>
        <v>976</v>
      </c>
      <c r="M35" s="1">
        <f t="shared" si="5"/>
        <v>0</v>
      </c>
      <c r="N35" s="1">
        <f t="shared" si="6"/>
        <v>976</v>
      </c>
      <c r="O35" s="5">
        <f t="shared" si="1"/>
        <v>0.39573395701665059</v>
      </c>
      <c r="P35" s="4">
        <f t="shared" si="7"/>
        <v>59.360093552497588</v>
      </c>
      <c r="Q35" s="4">
        <f t="shared" si="8"/>
        <v>445.59643560074858</v>
      </c>
      <c r="R35" s="4">
        <f t="shared" si="9"/>
        <v>386.236342048251</v>
      </c>
      <c r="S35" s="4">
        <f t="shared" si="10"/>
        <v>0</v>
      </c>
      <c r="T35" s="4">
        <f t="shared" si="11"/>
        <v>386.236342048251</v>
      </c>
      <c r="U35" s="3">
        <f t="shared" si="13"/>
        <v>7193.3345634909374</v>
      </c>
      <c r="V35" s="1">
        <f t="shared" si="14"/>
        <v>0</v>
      </c>
    </row>
    <row r="36" spans="1:22" x14ac:dyDescent="0.25">
      <c r="A36" s="1">
        <f t="shared" si="12"/>
        <v>20</v>
      </c>
      <c r="B36" s="10">
        <v>1</v>
      </c>
      <c r="C36" s="1"/>
      <c r="D36" s="1">
        <f t="shared" si="15"/>
        <v>150</v>
      </c>
      <c r="E36" s="1"/>
      <c r="F36" s="4">
        <f t="shared" si="0"/>
        <v>250</v>
      </c>
      <c r="G36" s="1"/>
      <c r="H36" s="1">
        <f t="shared" si="16"/>
        <v>856</v>
      </c>
      <c r="I36" s="1">
        <f t="shared" si="17"/>
        <v>20</v>
      </c>
      <c r="J36" s="1">
        <f t="shared" si="2"/>
        <v>150</v>
      </c>
      <c r="K36" s="4">
        <f t="shared" si="3"/>
        <v>1126</v>
      </c>
      <c r="L36" s="4">
        <f t="shared" si="4"/>
        <v>976</v>
      </c>
      <c r="M36" s="1">
        <f t="shared" si="5"/>
        <v>0</v>
      </c>
      <c r="N36" s="1">
        <f t="shared" si="6"/>
        <v>976</v>
      </c>
      <c r="O36" s="5">
        <f t="shared" si="1"/>
        <v>0.37688948287300061</v>
      </c>
      <c r="P36" s="4">
        <f t="shared" si="7"/>
        <v>56.53342243095009</v>
      </c>
      <c r="Q36" s="4">
        <f t="shared" si="8"/>
        <v>424.37755771499872</v>
      </c>
      <c r="R36" s="4">
        <f t="shared" si="9"/>
        <v>367.8441352840486</v>
      </c>
      <c r="S36" s="4">
        <f t="shared" si="10"/>
        <v>0</v>
      </c>
      <c r="T36" s="4">
        <f t="shared" si="11"/>
        <v>367.8441352840486</v>
      </c>
      <c r="U36" s="3">
        <f t="shared" si="13"/>
        <v>7561.1786987749856</v>
      </c>
      <c r="V36" s="1">
        <f t="shared" si="14"/>
        <v>0</v>
      </c>
    </row>
    <row r="37" spans="1:22" x14ac:dyDescent="0.25">
      <c r="A37" s="1">
        <f t="shared" si="12"/>
        <v>21</v>
      </c>
      <c r="B37" s="10">
        <v>1</v>
      </c>
      <c r="C37" s="1"/>
      <c r="D37" s="1">
        <f t="shared" si="15"/>
        <v>150</v>
      </c>
      <c r="E37" s="1"/>
      <c r="F37" s="4">
        <f t="shared" si="0"/>
        <v>250</v>
      </c>
      <c r="G37" s="1"/>
      <c r="H37" s="1">
        <f t="shared" si="16"/>
        <v>856</v>
      </c>
      <c r="I37" s="1">
        <f t="shared" si="17"/>
        <v>20</v>
      </c>
      <c r="J37" s="1">
        <f t="shared" si="2"/>
        <v>150</v>
      </c>
      <c r="K37" s="4">
        <f t="shared" si="3"/>
        <v>1126</v>
      </c>
      <c r="L37" s="4">
        <f t="shared" si="4"/>
        <v>976</v>
      </c>
      <c r="M37" s="1">
        <f t="shared" si="5"/>
        <v>0</v>
      </c>
      <c r="N37" s="1">
        <f t="shared" si="6"/>
        <v>976</v>
      </c>
      <c r="O37" s="5">
        <f t="shared" si="1"/>
        <v>0.35894236464095297</v>
      </c>
      <c r="P37" s="4">
        <f t="shared" si="7"/>
        <v>53.841354696142943</v>
      </c>
      <c r="Q37" s="4">
        <f t="shared" si="8"/>
        <v>404.16910258571306</v>
      </c>
      <c r="R37" s="4">
        <f t="shared" si="9"/>
        <v>350.32774788957011</v>
      </c>
      <c r="S37" s="4">
        <f t="shared" si="10"/>
        <v>0</v>
      </c>
      <c r="T37" s="4">
        <f t="shared" si="11"/>
        <v>350.32774788957011</v>
      </c>
      <c r="U37" s="3">
        <f t="shared" si="13"/>
        <v>7911.5064466645554</v>
      </c>
      <c r="V37" s="1">
        <f t="shared" si="14"/>
        <v>0</v>
      </c>
    </row>
    <row r="38" spans="1:22" x14ac:dyDescent="0.25">
      <c r="A38" s="1">
        <f t="shared" si="12"/>
        <v>22</v>
      </c>
      <c r="B38" s="10">
        <v>1</v>
      </c>
      <c r="C38" s="1"/>
      <c r="D38" s="1">
        <f t="shared" si="15"/>
        <v>150</v>
      </c>
      <c r="E38" s="1"/>
      <c r="F38" s="4">
        <f t="shared" si="0"/>
        <v>250</v>
      </c>
      <c r="G38" s="1"/>
      <c r="H38" s="1">
        <f t="shared" si="16"/>
        <v>856</v>
      </c>
      <c r="I38" s="1">
        <f t="shared" si="17"/>
        <v>20</v>
      </c>
      <c r="J38" s="1">
        <f t="shared" si="2"/>
        <v>150</v>
      </c>
      <c r="K38" s="4">
        <f t="shared" si="3"/>
        <v>1126</v>
      </c>
      <c r="L38" s="4">
        <f t="shared" si="4"/>
        <v>976</v>
      </c>
      <c r="M38" s="1">
        <f t="shared" si="5"/>
        <v>0</v>
      </c>
      <c r="N38" s="1">
        <f t="shared" si="6"/>
        <v>976</v>
      </c>
      <c r="O38" s="5">
        <f t="shared" si="1"/>
        <v>0.3418498710866219</v>
      </c>
      <c r="P38" s="4">
        <f t="shared" si="7"/>
        <v>51.277480662993284</v>
      </c>
      <c r="Q38" s="4">
        <f t="shared" si="8"/>
        <v>384.92295484353627</v>
      </c>
      <c r="R38" s="4">
        <f t="shared" si="9"/>
        <v>333.64547418054298</v>
      </c>
      <c r="S38" s="4">
        <f t="shared" si="10"/>
        <v>0</v>
      </c>
      <c r="T38" s="4">
        <f t="shared" si="11"/>
        <v>333.64547418054298</v>
      </c>
      <c r="U38" s="3">
        <f t="shared" si="13"/>
        <v>8245.1519208450991</v>
      </c>
      <c r="V38" s="1">
        <f t="shared" si="14"/>
        <v>0</v>
      </c>
    </row>
    <row r="39" spans="1:22" x14ac:dyDescent="0.25">
      <c r="A39" s="1">
        <f>+A38+1</f>
        <v>23</v>
      </c>
      <c r="B39" s="10">
        <v>1</v>
      </c>
      <c r="C39" s="1"/>
      <c r="D39" s="1">
        <f t="shared" si="15"/>
        <v>150</v>
      </c>
      <c r="E39" s="1"/>
      <c r="F39" s="4">
        <f t="shared" si="0"/>
        <v>250</v>
      </c>
      <c r="G39" s="1"/>
      <c r="H39" s="1">
        <f t="shared" si="16"/>
        <v>856</v>
      </c>
      <c r="I39" s="1">
        <f t="shared" si="17"/>
        <v>20</v>
      </c>
      <c r="J39" s="1">
        <f t="shared" si="2"/>
        <v>150</v>
      </c>
      <c r="K39" s="4">
        <f t="shared" si="3"/>
        <v>1126</v>
      </c>
      <c r="L39" s="4">
        <f t="shared" si="4"/>
        <v>976</v>
      </c>
      <c r="M39" s="1">
        <f t="shared" si="5"/>
        <v>0</v>
      </c>
      <c r="N39" s="1">
        <f t="shared" si="6"/>
        <v>976</v>
      </c>
      <c r="O39" s="5">
        <f t="shared" si="1"/>
        <v>0.32557130579678267</v>
      </c>
      <c r="P39" s="4">
        <f t="shared" si="7"/>
        <v>48.835695869517401</v>
      </c>
      <c r="Q39" s="4">
        <f t="shared" si="8"/>
        <v>366.59329032717727</v>
      </c>
      <c r="R39" s="4">
        <f t="shared" si="9"/>
        <v>317.75759445765988</v>
      </c>
      <c r="S39" s="4">
        <f t="shared" si="10"/>
        <v>0</v>
      </c>
      <c r="T39" s="4">
        <f t="shared" si="11"/>
        <v>317.75759445765988</v>
      </c>
      <c r="U39" s="3">
        <f t="shared" si="13"/>
        <v>8562.9095153027592</v>
      </c>
      <c r="V39" s="1">
        <f t="shared" si="14"/>
        <v>0</v>
      </c>
    </row>
    <row r="40" spans="1:22" x14ac:dyDescent="0.25">
      <c r="A40" s="1">
        <f t="shared" si="12"/>
        <v>24</v>
      </c>
      <c r="B40" s="10">
        <v>1</v>
      </c>
      <c r="C40" s="1"/>
      <c r="D40" s="1">
        <f t="shared" si="15"/>
        <v>150</v>
      </c>
      <c r="E40" s="1"/>
      <c r="F40" s="4">
        <f t="shared" si="0"/>
        <v>250</v>
      </c>
      <c r="G40" s="1"/>
      <c r="H40" s="1">
        <f t="shared" si="16"/>
        <v>856</v>
      </c>
      <c r="I40" s="1">
        <f t="shared" si="17"/>
        <v>20</v>
      </c>
      <c r="J40" s="1">
        <f t="shared" si="2"/>
        <v>150</v>
      </c>
      <c r="K40" s="4">
        <f t="shared" si="3"/>
        <v>1126</v>
      </c>
      <c r="L40" s="4">
        <f t="shared" si="4"/>
        <v>976</v>
      </c>
      <c r="M40" s="1">
        <f t="shared" si="5"/>
        <v>0</v>
      </c>
      <c r="N40" s="1">
        <f t="shared" si="6"/>
        <v>976</v>
      </c>
      <c r="O40" s="5">
        <f t="shared" si="1"/>
        <v>0.31006791028265024</v>
      </c>
      <c r="P40" s="4">
        <f t="shared" si="7"/>
        <v>46.510186542397534</v>
      </c>
      <c r="Q40" s="4">
        <f t="shared" si="8"/>
        <v>349.1364669782642</v>
      </c>
      <c r="R40" s="4">
        <f t="shared" si="9"/>
        <v>302.62628043586665</v>
      </c>
      <c r="S40" s="4">
        <f t="shared" si="10"/>
        <v>0</v>
      </c>
      <c r="T40" s="4">
        <f t="shared" si="11"/>
        <v>302.62628043586665</v>
      </c>
      <c r="U40" s="3">
        <f t="shared" si="13"/>
        <v>8865.5357957386259</v>
      </c>
      <c r="V40" s="1">
        <f t="shared" si="14"/>
        <v>0</v>
      </c>
    </row>
    <row r="41" spans="1:22" x14ac:dyDescent="0.25">
      <c r="A41" s="1">
        <f t="shared" si="12"/>
        <v>25</v>
      </c>
      <c r="B41" s="10">
        <v>1</v>
      </c>
      <c r="C41" s="1"/>
      <c r="D41" s="1">
        <f t="shared" si="15"/>
        <v>150</v>
      </c>
      <c r="E41" s="1"/>
      <c r="F41" s="4">
        <f t="shared" si="0"/>
        <v>250</v>
      </c>
      <c r="G41" s="1"/>
      <c r="H41" s="1">
        <f t="shared" si="16"/>
        <v>856</v>
      </c>
      <c r="I41" s="1">
        <f t="shared" si="17"/>
        <v>20</v>
      </c>
      <c r="J41" s="1">
        <f t="shared" si="2"/>
        <v>150</v>
      </c>
      <c r="K41" s="4">
        <f t="shared" si="3"/>
        <v>1126</v>
      </c>
      <c r="L41" s="4">
        <f t="shared" si="4"/>
        <v>976</v>
      </c>
      <c r="M41" s="1">
        <f t="shared" si="5"/>
        <v>0</v>
      </c>
      <c r="N41" s="1">
        <f t="shared" si="6"/>
        <v>976</v>
      </c>
      <c r="O41" s="5">
        <f t="shared" si="1"/>
        <v>0.29530277169776209</v>
      </c>
      <c r="P41" s="4">
        <f t="shared" si="7"/>
        <v>44.295415754664312</v>
      </c>
      <c r="Q41" s="4">
        <f t="shared" si="8"/>
        <v>332.51092093168012</v>
      </c>
      <c r="R41" s="4">
        <f t="shared" si="9"/>
        <v>288.21550517701581</v>
      </c>
      <c r="S41" s="4">
        <f t="shared" si="10"/>
        <v>0</v>
      </c>
      <c r="T41" s="4">
        <f t="shared" si="11"/>
        <v>288.21550517701581</v>
      </c>
      <c r="U41" s="3">
        <f t="shared" si="13"/>
        <v>9153.751300915641</v>
      </c>
      <c r="V41" s="1">
        <f t="shared" si="14"/>
        <v>0</v>
      </c>
    </row>
    <row r="42" spans="1:22" x14ac:dyDescent="0.25">
      <c r="A42" s="1">
        <f t="shared" si="12"/>
        <v>26</v>
      </c>
      <c r="B42" s="10">
        <v>1</v>
      </c>
      <c r="C42" s="1"/>
      <c r="D42" s="1">
        <f t="shared" si="15"/>
        <v>150</v>
      </c>
      <c r="E42" s="1"/>
      <c r="F42" s="4">
        <f t="shared" si="0"/>
        <v>250</v>
      </c>
      <c r="G42" s="1"/>
      <c r="H42" s="1">
        <f t="shared" si="16"/>
        <v>856</v>
      </c>
      <c r="I42" s="1">
        <f t="shared" si="17"/>
        <v>20</v>
      </c>
      <c r="J42" s="1">
        <f t="shared" si="2"/>
        <v>150</v>
      </c>
      <c r="K42" s="4">
        <f t="shared" si="3"/>
        <v>1126</v>
      </c>
      <c r="L42" s="4">
        <f t="shared" si="4"/>
        <v>976</v>
      </c>
      <c r="M42" s="1">
        <f t="shared" si="5"/>
        <v>0</v>
      </c>
      <c r="N42" s="1">
        <f t="shared" si="6"/>
        <v>976</v>
      </c>
      <c r="O42" s="5">
        <f t="shared" si="1"/>
        <v>0.28124073495024959</v>
      </c>
      <c r="P42" s="4">
        <f t="shared" si="7"/>
        <v>42.186110242537438</v>
      </c>
      <c r="Q42" s="4">
        <f t="shared" si="8"/>
        <v>316.67706755398103</v>
      </c>
      <c r="R42" s="4">
        <f t="shared" si="9"/>
        <v>274.49095731144359</v>
      </c>
      <c r="S42" s="4">
        <f t="shared" si="10"/>
        <v>0</v>
      </c>
      <c r="T42" s="4">
        <f t="shared" si="11"/>
        <v>274.49095731144359</v>
      </c>
      <c r="U42" s="3">
        <f t="shared" si="13"/>
        <v>9428.2422582270847</v>
      </c>
      <c r="V42" s="1">
        <f t="shared" si="14"/>
        <v>0</v>
      </c>
    </row>
    <row r="43" spans="1:22" x14ac:dyDescent="0.25">
      <c r="A43" s="1">
        <f t="shared" si="12"/>
        <v>27</v>
      </c>
      <c r="B43" s="10">
        <v>1</v>
      </c>
      <c r="C43" s="1"/>
      <c r="D43" s="1">
        <f t="shared" si="15"/>
        <v>150</v>
      </c>
      <c r="E43" s="1"/>
      <c r="F43" s="4">
        <f t="shared" si="0"/>
        <v>250</v>
      </c>
      <c r="G43" s="1"/>
      <c r="H43" s="1">
        <f t="shared" si="16"/>
        <v>856</v>
      </c>
      <c r="I43" s="1">
        <f t="shared" si="17"/>
        <v>20</v>
      </c>
      <c r="J43" s="1">
        <f t="shared" si="2"/>
        <v>150</v>
      </c>
      <c r="K43" s="4">
        <f t="shared" si="3"/>
        <v>1126</v>
      </c>
      <c r="L43" s="4">
        <f t="shared" si="4"/>
        <v>976</v>
      </c>
      <c r="M43" s="1">
        <f t="shared" si="5"/>
        <v>0</v>
      </c>
      <c r="N43" s="1">
        <f t="shared" si="6"/>
        <v>976</v>
      </c>
      <c r="O43" s="5">
        <f t="shared" si="1"/>
        <v>0.2678483190002377</v>
      </c>
      <c r="P43" s="4">
        <f t="shared" si="7"/>
        <v>40.177247850035656</v>
      </c>
      <c r="Q43" s="4">
        <f t="shared" si="8"/>
        <v>301.59720719426764</v>
      </c>
      <c r="R43" s="4">
        <f t="shared" si="9"/>
        <v>261.41995934423198</v>
      </c>
      <c r="S43" s="4">
        <f t="shared" si="10"/>
        <v>0</v>
      </c>
      <c r="T43" s="4">
        <f t="shared" si="11"/>
        <v>261.41995934423198</v>
      </c>
      <c r="U43" s="3">
        <f t="shared" si="13"/>
        <v>9689.6622175713164</v>
      </c>
      <c r="V43" s="1">
        <f t="shared" si="14"/>
        <v>0</v>
      </c>
    </row>
    <row r="44" spans="1:22" x14ac:dyDescent="0.25">
      <c r="A44" s="1">
        <f t="shared" si="12"/>
        <v>28</v>
      </c>
      <c r="B44" s="10">
        <v>1</v>
      </c>
      <c r="C44" s="1"/>
      <c r="D44" s="1">
        <f t="shared" si="15"/>
        <v>150</v>
      </c>
      <c r="E44" s="1"/>
      <c r="F44" s="4">
        <f t="shared" si="0"/>
        <v>250</v>
      </c>
      <c r="G44" s="1"/>
      <c r="H44" s="1">
        <f t="shared" si="16"/>
        <v>856</v>
      </c>
      <c r="I44" s="1">
        <f t="shared" si="17"/>
        <v>20</v>
      </c>
      <c r="J44" s="1">
        <f t="shared" si="2"/>
        <v>150</v>
      </c>
      <c r="K44" s="4">
        <f t="shared" si="3"/>
        <v>1126</v>
      </c>
      <c r="L44" s="4">
        <f t="shared" si="4"/>
        <v>976</v>
      </c>
      <c r="M44" s="1">
        <f t="shared" si="5"/>
        <v>0</v>
      </c>
      <c r="N44" s="1">
        <f t="shared" si="6"/>
        <v>976</v>
      </c>
      <c r="O44" s="5">
        <f t="shared" si="1"/>
        <v>0.25509363714308358</v>
      </c>
      <c r="P44" s="4">
        <f t="shared" si="7"/>
        <v>38.264045571462539</v>
      </c>
      <c r="Q44" s="4">
        <f t="shared" si="8"/>
        <v>287.23543542311211</v>
      </c>
      <c r="R44" s="4">
        <f t="shared" si="9"/>
        <v>248.97138985164958</v>
      </c>
      <c r="S44" s="4">
        <f t="shared" si="10"/>
        <v>0</v>
      </c>
      <c r="T44" s="4">
        <f t="shared" si="11"/>
        <v>248.97138985164958</v>
      </c>
      <c r="U44" s="3">
        <f t="shared" si="13"/>
        <v>9938.6336074229657</v>
      </c>
      <c r="V44" s="1">
        <f t="shared" si="14"/>
        <v>0</v>
      </c>
    </row>
    <row r="45" spans="1:22" x14ac:dyDescent="0.25">
      <c r="A45" s="1">
        <f t="shared" si="12"/>
        <v>29</v>
      </c>
      <c r="B45" s="10">
        <v>1</v>
      </c>
      <c r="C45" s="1"/>
      <c r="D45" s="1">
        <f t="shared" si="15"/>
        <v>150</v>
      </c>
      <c r="E45" s="1"/>
      <c r="F45" s="4">
        <f t="shared" si="0"/>
        <v>250</v>
      </c>
      <c r="G45" s="1"/>
      <c r="H45" s="1">
        <f t="shared" si="16"/>
        <v>856</v>
      </c>
      <c r="I45" s="1">
        <f t="shared" si="17"/>
        <v>20</v>
      </c>
      <c r="J45" s="1">
        <f t="shared" si="2"/>
        <v>150</v>
      </c>
      <c r="K45" s="4">
        <f t="shared" si="3"/>
        <v>1126</v>
      </c>
      <c r="L45" s="4">
        <f t="shared" si="4"/>
        <v>976</v>
      </c>
      <c r="M45" s="1">
        <f t="shared" si="5"/>
        <v>0</v>
      </c>
      <c r="N45" s="1">
        <f t="shared" si="6"/>
        <v>976</v>
      </c>
      <c r="O45" s="5">
        <f t="shared" si="1"/>
        <v>0.24294632108865097</v>
      </c>
      <c r="P45" s="4">
        <f t="shared" si="7"/>
        <v>36.441948163297646</v>
      </c>
      <c r="Q45" s="4">
        <f t="shared" si="8"/>
        <v>273.557557545821</v>
      </c>
      <c r="R45" s="4">
        <f t="shared" si="9"/>
        <v>237.11560938252333</v>
      </c>
      <c r="S45" s="4">
        <f t="shared" si="10"/>
        <v>0</v>
      </c>
      <c r="T45" s="4">
        <f t="shared" si="11"/>
        <v>237.11560938252333</v>
      </c>
      <c r="U45" s="3">
        <f t="shared" si="13"/>
        <v>10175.749216805489</v>
      </c>
      <c r="V45" s="1">
        <f t="shared" si="14"/>
        <v>0</v>
      </c>
    </row>
    <row r="46" spans="1:22" x14ac:dyDescent="0.25">
      <c r="A46" s="1">
        <f t="shared" si="12"/>
        <v>30</v>
      </c>
      <c r="B46" s="10">
        <v>1</v>
      </c>
      <c r="C46" s="1"/>
      <c r="D46" s="1">
        <f t="shared" si="15"/>
        <v>150</v>
      </c>
      <c r="E46" s="1"/>
      <c r="F46" s="4">
        <f t="shared" si="0"/>
        <v>250</v>
      </c>
      <c r="G46" s="4">
        <f>+C8</f>
        <v>300</v>
      </c>
      <c r="H46" s="1">
        <f t="shared" si="16"/>
        <v>856</v>
      </c>
      <c r="I46" s="1">
        <f t="shared" si="17"/>
        <v>20</v>
      </c>
      <c r="J46" s="1">
        <f t="shared" si="2"/>
        <v>150</v>
      </c>
      <c r="K46" s="4">
        <f t="shared" si="3"/>
        <v>1426</v>
      </c>
      <c r="L46" s="4">
        <f t="shared" si="4"/>
        <v>1276</v>
      </c>
      <c r="M46" s="1">
        <f t="shared" si="5"/>
        <v>0</v>
      </c>
      <c r="N46" s="1">
        <f t="shared" si="6"/>
        <v>1276</v>
      </c>
      <c r="O46" s="5">
        <f t="shared" si="1"/>
        <v>0.23137744865585813</v>
      </c>
      <c r="P46" s="4">
        <f t="shared" si="7"/>
        <v>34.706617298378717</v>
      </c>
      <c r="Q46" s="4">
        <f t="shared" si="8"/>
        <v>329.94424178325369</v>
      </c>
      <c r="R46" s="4">
        <f t="shared" si="9"/>
        <v>295.23762448487497</v>
      </c>
      <c r="S46" s="4">
        <f t="shared" si="10"/>
        <v>0</v>
      </c>
      <c r="T46" s="4">
        <f t="shared" si="11"/>
        <v>295.23762448487497</v>
      </c>
      <c r="U46" s="3">
        <f t="shared" si="13"/>
        <v>10470.986841290363</v>
      </c>
      <c r="V46" s="1">
        <f t="shared" si="14"/>
        <v>0</v>
      </c>
    </row>
    <row r="48" spans="1:22" x14ac:dyDescent="0.25">
      <c r="N48" s="2"/>
      <c r="P48" s="4">
        <f>SUM(P16:P46)</f>
        <v>3642.6023479099763</v>
      </c>
      <c r="Q48" s="4">
        <f t="shared" ref="Q48:S48" si="18">SUM(Q16:Q46)</f>
        <v>14113.589189200338</v>
      </c>
      <c r="R48" s="4">
        <f t="shared" si="18"/>
        <v>10470.986841290363</v>
      </c>
      <c r="S48" s="4">
        <f t="shared" si="18"/>
        <v>-1615.6462585034014</v>
      </c>
      <c r="T48" s="4">
        <f>SUM(T16:T46)</f>
        <v>12086.633099793766</v>
      </c>
    </row>
    <row r="49" spans="16:20" x14ac:dyDescent="0.25">
      <c r="P49" s="1" t="str">
        <f>+P14</f>
        <v>USCITE</v>
      </c>
      <c r="Q49" s="1" t="str">
        <f t="shared" ref="Q49:T49" si="19">+Q14</f>
        <v>ENTRATE</v>
      </c>
      <c r="R49" s="1" t="str">
        <f t="shared" si="19"/>
        <v>SALDO</v>
      </c>
      <c r="S49" s="1" t="str">
        <f t="shared" si="19"/>
        <v>FLUSSI NN</v>
      </c>
      <c r="T49" s="1" t="str">
        <f t="shared" si="19"/>
        <v>FLUSSI NP</v>
      </c>
    </row>
  </sheetData>
  <mergeCells count="11">
    <mergeCell ref="A9:B9"/>
    <mergeCell ref="A10:B10"/>
    <mergeCell ref="A11:B11"/>
    <mergeCell ref="A12:B12"/>
    <mergeCell ref="M3:Q3"/>
    <mergeCell ref="A3:B3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analisi finanziaria</vt:lpstr>
      <vt:lpstr>analisi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UNIFE</dc:creator>
  <cp:lastModifiedBy>UNIFE</cp:lastModifiedBy>
  <dcterms:created xsi:type="dcterms:W3CDTF">2019-10-23T15:36:17Z</dcterms:created>
  <dcterms:modified xsi:type="dcterms:W3CDTF">2019-11-13T11:52:50Z</dcterms:modified>
</cp:coreProperties>
</file>