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Administrator\Documents\documenti vaio 2015 ottobre\00000000 a3 DIDATTICA PRESENTAZIONI\0002 estimo ferrara complementi\000 esercitazioni 2019 2020\"/>
    </mc:Choice>
  </mc:AlternateContent>
  <bookViews>
    <workbookView xWindow="0" yWindow="150" windowWidth="12030" windowHeight="5415" activeTab="1"/>
  </bookViews>
  <sheets>
    <sheet name="1 guida regr.lin excel" sheetId="6" r:id="rId1"/>
    <sheet name="2 eserc prezzo edonico libro" sheetId="10" r:id="rId2"/>
    <sheet name="3 eserc prezzo edonico parco" sheetId="9" r:id="rId3"/>
  </sheets>
  <calcPr calcId="162913"/>
</workbook>
</file>

<file path=xl/calcChain.xml><?xml version="1.0" encoding="utf-8"?>
<calcChain xmlns="http://schemas.openxmlformats.org/spreadsheetml/2006/main">
  <c r="H4" i="9" l="1" a="1"/>
  <c r="H4" i="9" s="1"/>
  <c r="L16" i="9" s="1"/>
  <c r="L17" i="9" s="1"/>
  <c r="E17" i="10"/>
  <c r="G2" i="10" a="1"/>
  <c r="G2" i="10" s="1"/>
  <c r="F18" i="10" s="1"/>
  <c r="B11" i="10"/>
  <c r="E18" i="10" s="1"/>
  <c r="A5" i="10"/>
  <c r="A6" i="10" s="1"/>
  <c r="A7" i="10" s="1"/>
  <c r="A8" i="10" s="1"/>
  <c r="A9" i="10" s="1"/>
  <c r="A10" i="10" s="1"/>
  <c r="L7" i="9" l="1"/>
  <c r="I6" i="9"/>
  <c r="K4" i="9"/>
  <c r="I16" i="9" s="1"/>
  <c r="I17" i="9" s="1"/>
  <c r="J8" i="9"/>
  <c r="H6" i="9"/>
  <c r="J7" i="9"/>
  <c r="K8" i="9"/>
  <c r="H7" i="9"/>
  <c r="J5" i="9"/>
  <c r="K7" i="9"/>
  <c r="L6" i="9"/>
  <c r="I5" i="9"/>
  <c r="J4" i="9"/>
  <c r="J16" i="9" s="1"/>
  <c r="J17" i="9" s="1"/>
  <c r="I8" i="9"/>
  <c r="K6" i="9"/>
  <c r="L5" i="9"/>
  <c r="H5" i="9"/>
  <c r="I4" i="9"/>
  <c r="K16" i="9" s="1"/>
  <c r="K17" i="9" s="1"/>
  <c r="L8" i="9"/>
  <c r="H8" i="9"/>
  <c r="I7" i="9"/>
  <c r="J6" i="9"/>
  <c r="K5" i="9"/>
  <c r="L4" i="9"/>
  <c r="H16" i="9" s="1"/>
  <c r="H17" i="9" s="1"/>
  <c r="F17" i="10"/>
  <c r="G17" i="10" s="1"/>
  <c r="F19" i="10" s="1"/>
  <c r="G18" i="10"/>
  <c r="E19" i="10" s="1"/>
  <c r="J6" i="10"/>
  <c r="G5" i="10"/>
  <c r="I3" i="10"/>
  <c r="J2" i="10"/>
  <c r="I6" i="10"/>
  <c r="K4" i="10"/>
  <c r="H3" i="10"/>
  <c r="H6" i="10"/>
  <c r="J4" i="10"/>
  <c r="G3" i="10"/>
  <c r="H2" i="10"/>
  <c r="K5" i="10"/>
  <c r="H4" i="10"/>
  <c r="J5" i="10"/>
  <c r="G4" i="10"/>
  <c r="I2" i="10"/>
  <c r="I5" i="10"/>
  <c r="K3" i="10"/>
  <c r="K6" i="10"/>
  <c r="G6" i="10"/>
  <c r="H5" i="10"/>
  <c r="I4" i="10"/>
  <c r="J3" i="10"/>
  <c r="K2" i="10"/>
  <c r="G32" i="9"/>
  <c r="D37" i="9" s="1"/>
  <c r="H38" i="9" s="1"/>
  <c r="P5" i="9"/>
  <c r="P6" i="9"/>
  <c r="P7" i="9"/>
  <c r="P8" i="9"/>
  <c r="P9" i="9"/>
  <c r="P10" i="9"/>
  <c r="P11" i="9"/>
  <c r="P12" i="9"/>
  <c r="P13" i="9"/>
  <c r="P4" i="9"/>
  <c r="D19" i="9"/>
  <c r="C19" i="9"/>
  <c r="B19" i="9"/>
  <c r="A19" i="9"/>
  <c r="A20" i="9" a="1"/>
  <c r="A20" i="9" s="1"/>
  <c r="E30" i="9" s="1"/>
  <c r="F31" i="9" s="1"/>
  <c r="B14" i="9"/>
  <c r="R8" i="9" s="1"/>
  <c r="T8" i="9" s="1"/>
  <c r="A5" i="9"/>
  <c r="A6" i="9" s="1"/>
  <c r="A7" i="9" s="1"/>
  <c r="A8" i="9" s="1"/>
  <c r="A9" i="9" s="1"/>
  <c r="A10" i="9" s="1"/>
  <c r="A11" i="9" s="1"/>
  <c r="A12" i="9" s="1"/>
  <c r="A13" i="9" s="1"/>
  <c r="G33" i="9" l="1"/>
  <c r="G34" i="9" s="1"/>
  <c r="J38" i="9" s="1"/>
  <c r="M17" i="9"/>
  <c r="G19" i="10"/>
  <c r="F20" i="10" s="1"/>
  <c r="G20" i="10" s="1"/>
  <c r="R10" i="9"/>
  <c r="T10" i="9" s="1"/>
  <c r="R7" i="9"/>
  <c r="R4" i="9"/>
  <c r="T4" i="9" s="1"/>
  <c r="R6" i="9"/>
  <c r="T6" i="9" s="1"/>
  <c r="R11" i="9"/>
  <c r="T11" i="9" s="1"/>
  <c r="T7" i="9"/>
  <c r="R13" i="9"/>
  <c r="R9" i="9"/>
  <c r="T9" i="9" s="1"/>
  <c r="R5" i="9"/>
  <c r="T5" i="9" s="1"/>
  <c r="R12" i="9"/>
  <c r="T12" i="9" s="1"/>
  <c r="D24" i="9"/>
  <c r="A23" i="9"/>
  <c r="C21" i="9"/>
  <c r="D23" i="9"/>
  <c r="A22" i="9"/>
  <c r="T18" i="9" s="1"/>
  <c r="B24" i="9"/>
  <c r="D22" i="9"/>
  <c r="A21" i="9"/>
  <c r="B20" i="9"/>
  <c r="E23" i="9"/>
  <c r="B22" i="9"/>
  <c r="D20" i="9"/>
  <c r="C24" i="9"/>
  <c r="E22" i="9"/>
  <c r="B21" i="9"/>
  <c r="C20" i="9"/>
  <c r="C23" i="9"/>
  <c r="E21" i="9"/>
  <c r="E24" i="9"/>
  <c r="A24" i="9"/>
  <c r="B23" i="9"/>
  <c r="C22" i="9"/>
  <c r="D21" i="9"/>
  <c r="E20" i="9"/>
  <c r="B64" i="6"/>
  <c r="B63" i="6"/>
  <c r="B62" i="6"/>
  <c r="B61" i="6"/>
  <c r="A22" i="6" a="1"/>
  <c r="C26" i="6" s="1"/>
  <c r="H18" i="6"/>
  <c r="H17" i="6"/>
  <c r="H16" i="6"/>
  <c r="H15" i="6"/>
  <c r="H14" i="6"/>
  <c r="H13" i="6"/>
  <c r="H12" i="6"/>
  <c r="H11" i="6"/>
  <c r="H10" i="6"/>
  <c r="H9" i="6"/>
  <c r="J8" i="6" s="1"/>
  <c r="J9" i="6" s="1"/>
  <c r="J10" i="6" s="1"/>
  <c r="J11" i="6" s="1"/>
  <c r="J12" i="6" s="1"/>
  <c r="J13" i="6" s="1"/>
  <c r="J14" i="6" s="1"/>
  <c r="J15" i="6" s="1"/>
  <c r="J16" i="6" s="1"/>
  <c r="J17" i="6" s="1"/>
  <c r="J18" i="6" s="1"/>
  <c r="H8" i="6"/>
  <c r="L38" i="9" l="1"/>
  <c r="Q6" i="9"/>
  <c r="Q10" i="9"/>
  <c r="Q4" i="9"/>
  <c r="Q7" i="9"/>
  <c r="Q11" i="9"/>
  <c r="Q8" i="9"/>
  <c r="Q12" i="9"/>
  <c r="Q5" i="9"/>
  <c r="Q9" i="9"/>
  <c r="Q13" i="9"/>
  <c r="L8" i="6"/>
  <c r="L16" i="6"/>
  <c r="L17" i="6"/>
  <c r="L14" i="6"/>
  <c r="L12" i="6"/>
  <c r="L13" i="6"/>
  <c r="L10" i="6"/>
  <c r="L18" i="6"/>
  <c r="L11" i="6"/>
  <c r="L15" i="6"/>
  <c r="C64" i="6"/>
  <c r="E64" i="6" s="1"/>
  <c r="L9" i="6"/>
  <c r="A25" i="6"/>
  <c r="A22" i="6"/>
  <c r="A64" i="6" s="1"/>
  <c r="E22" i="6"/>
  <c r="D23" i="6"/>
  <c r="C24" i="6"/>
  <c r="B25" i="6"/>
  <c r="A26" i="6"/>
  <c r="E26" i="6"/>
  <c r="C23" i="6"/>
  <c r="D26" i="6"/>
  <c r="B22" i="6"/>
  <c r="A63" i="6" s="1"/>
  <c r="C63" i="6" s="1"/>
  <c r="E63" i="6" s="1"/>
  <c r="A23" i="6"/>
  <c r="E23" i="6"/>
  <c r="D24" i="6"/>
  <c r="C25" i="6"/>
  <c r="B26" i="6"/>
  <c r="D22" i="6"/>
  <c r="A61" i="6" s="1"/>
  <c r="C61" i="6" s="1"/>
  <c r="E61" i="6" s="1"/>
  <c r="B24" i="6"/>
  <c r="E25" i="6"/>
  <c r="C22" i="6"/>
  <c r="A62" i="6" s="1"/>
  <c r="C62" i="6" s="1"/>
  <c r="E62" i="6" s="1"/>
  <c r="B23" i="6"/>
  <c r="A24" i="6"/>
  <c r="L23" i="6" s="1"/>
  <c r="E24" i="6"/>
  <c r="D25" i="6"/>
  <c r="V4" i="9" l="1"/>
  <c r="W4" i="9" s="1"/>
  <c r="S4" i="9"/>
  <c r="S10" i="9"/>
  <c r="V10" i="9"/>
  <c r="W10" i="9" s="1"/>
  <c r="S11" i="9"/>
  <c r="V11" i="9"/>
  <c r="W11" i="9" s="1"/>
  <c r="V12" i="9"/>
  <c r="W12" i="9" s="1"/>
  <c r="S12" i="9"/>
  <c r="V13" i="9"/>
  <c r="W13" i="9" s="1"/>
  <c r="S13" i="9"/>
  <c r="V8" i="9"/>
  <c r="W8" i="9" s="1"/>
  <c r="S8" i="9"/>
  <c r="V9" i="9"/>
  <c r="W9" i="9" s="1"/>
  <c r="S9" i="9"/>
  <c r="S6" i="9"/>
  <c r="V6" i="9"/>
  <c r="W6" i="9" s="1"/>
  <c r="V5" i="9"/>
  <c r="W5" i="9" s="1"/>
  <c r="S5" i="9"/>
  <c r="S7" i="9"/>
  <c r="V7" i="9"/>
  <c r="W7" i="9" s="1"/>
  <c r="I15" i="6"/>
  <c r="K15" i="6" s="1"/>
  <c r="I11" i="6"/>
  <c r="K11" i="6" s="1"/>
  <c r="E29" i="6"/>
  <c r="I12" i="6"/>
  <c r="K12" i="6" s="1"/>
  <c r="I18" i="6"/>
  <c r="K18" i="6" s="1"/>
  <c r="I14" i="6"/>
  <c r="K14" i="6" s="1"/>
  <c r="I10" i="6"/>
  <c r="K10" i="6" s="1"/>
  <c r="D60" i="6"/>
  <c r="E60" i="6" s="1"/>
  <c r="E65" i="6" s="1"/>
  <c r="I17" i="6"/>
  <c r="K17" i="6" s="1"/>
  <c r="I13" i="6"/>
  <c r="K13" i="6" s="1"/>
  <c r="I9" i="6"/>
  <c r="K9" i="6" s="1"/>
  <c r="I16" i="6"/>
  <c r="K16" i="6" s="1"/>
  <c r="I8" i="6"/>
  <c r="K8" i="6" s="1"/>
  <c r="L20" i="6"/>
  <c r="S15" i="9" l="1"/>
  <c r="K20" i="6"/>
  <c r="L22" i="6" s="1"/>
  <c r="T13" i="9" l="1"/>
  <c r="T15" i="9" s="1"/>
  <c r="T17" i="9" l="1"/>
</calcChain>
</file>

<file path=xl/sharedStrings.xml><?xml version="1.0" encoding="utf-8"?>
<sst xmlns="http://schemas.openxmlformats.org/spreadsheetml/2006/main" count="172" uniqueCount="136">
  <si>
    <t>Statistica</t>
  </si>
  <si>
    <t>Descrizione</t>
  </si>
  <si>
    <t>s1;s2;...;sn</t>
  </si>
  <si>
    <t>I valori di errore standard per i coefficienti m1;m2;...;mn</t>
  </si>
  <si>
    <t>sb</t>
  </si>
  <si>
    <r>
      <t xml:space="preserve">Il valore di errore standard per la costante b (sb = #N/D quando </t>
    </r>
    <r>
      <rPr>
        <b/>
        <i/>
        <sz val="13.2"/>
        <color rgb="FF454545"/>
        <rFont val="Arial"/>
        <family val="2"/>
      </rPr>
      <t>cost</t>
    </r>
    <r>
      <rPr>
        <sz val="10.1"/>
        <color rgb="FF454545"/>
        <rFont val="Arial"/>
        <family val="2"/>
      </rPr>
      <t xml:space="preserve"> è FALSO).</t>
    </r>
  </si>
  <si>
    <t>r2</t>
  </si>
  <si>
    <t>Il coefficiente di determinazione. Confronta i valori y stimati con quelli effettivi e può avere un valore compreso tra 0 e 1. Se è uguale a 1, significa che esiste una correlazione perfetta nel campione, ovvero non sussiste alcuna differenza tra il valore stimato e il valore effettivo di y. Se invece il coefficiente di determinazione è uguale a 0, l'equazione di regressione non sarà di alcun aiuto nella previsione di un valore y. Per ulteriori informazioni sulla modalità di calcolo di r2, vedere la sezione "Osservazioni" più avanti in questo argomento.</t>
  </si>
  <si>
    <t>sy</t>
  </si>
  <si>
    <t>L'errore standard per la stima di y</t>
  </si>
  <si>
    <t>F</t>
  </si>
  <si>
    <t>La statistica F o il valore osservato di F. Utilizzare la statistica F per determinare se la relazione osservata tra le variabili dipendenti e indipendenti è casuale.</t>
  </si>
  <si>
    <t>gdl</t>
  </si>
  <si>
    <t>I gradi di libertà. Utilizzare i gradi di libertà per trovare i valori critici di F in una tabella statistica. Confrontare i valori trovati nella tabella con la statistica F restituita dalla funzione REGR.LIN per stabilire un livello di confidenza per il modello. Per informazioni sulla modalità di calcolo dei gradi di libertà, vedere la sezione "Osservazioni" più avanti in questo argomento. Nell'esempio 4 viene illustrato l'utilizzo di F e dei gradi di libertà.</t>
  </si>
  <si>
    <t>sqreg</t>
  </si>
  <si>
    <t>La somma della regressione dei quadrati.</t>
  </si>
  <si>
    <t>sqres</t>
  </si>
  <si>
    <t>La somma residua dei quadrati. Per informazioni sulla modalità di calcolo di sqreg e sqres, vedere la sezione "Osservazioni" più avanti in questo argomento.</t>
  </si>
  <si>
    <t>b</t>
  </si>
  <si>
    <t>intercetta</t>
  </si>
  <si>
    <t>X</t>
  </si>
  <si>
    <t>osserv</t>
  </si>
  <si>
    <t>prezzo</t>
  </si>
  <si>
    <t>dimens</t>
  </si>
  <si>
    <t>piano</t>
  </si>
  <si>
    <t>rumore</t>
  </si>
  <si>
    <t>euro</t>
  </si>
  <si>
    <t>mq</t>
  </si>
  <si>
    <t>n.</t>
  </si>
  <si>
    <t>decibel</t>
  </si>
  <si>
    <t>dimensione</t>
  </si>
  <si>
    <t>osservato</t>
  </si>
  <si>
    <t>stimato</t>
  </si>
  <si>
    <t>variabile dipendente: il prezzo delle abitazioni</t>
  </si>
  <si>
    <t>media</t>
  </si>
  <si>
    <t>*</t>
  </si>
  <si>
    <t>=</t>
  </si>
  <si>
    <t>Superficie (x1)</t>
  </si>
  <si>
    <t>Uffici (x2)</t>
  </si>
  <si>
    <t>Ingressi (x3)</t>
  </si>
  <si>
    <t>Età (x4)</t>
  </si>
  <si>
    <t>Valore osservato (y)</t>
  </si>
  <si>
    <t>medio oss</t>
  </si>
  <si>
    <t>(stim-mediaoss)^2</t>
  </si>
  <si>
    <t>(oss-mediaoss)^2</t>
  </si>
  <si>
    <t>LINEARE</t>
  </si>
  <si>
    <t>m4</t>
  </si>
  <si>
    <t>m3</t>
  </si>
  <si>
    <t>m2</t>
  </si>
  <si>
    <t>m1</t>
  </si>
  <si>
    <t>R2 semplice</t>
  </si>
  <si>
    <t>ERRORI STANDARD</t>
  </si>
  <si>
    <t>R2 excel</t>
  </si>
  <si>
    <t>R2</t>
  </si>
  <si>
    <t>età</t>
  </si>
  <si>
    <t>ingressi</t>
  </si>
  <si>
    <t>uffici</t>
  </si>
  <si>
    <t>superficie</t>
  </si>
  <si>
    <r>
      <t xml:space="preserve">Importante </t>
    </r>
    <r>
      <rPr>
        <sz val="8"/>
        <color rgb="FF363636"/>
        <rFont val="Arial"/>
        <family val="2"/>
      </rPr>
      <t>La formula dell'esempio deve essere immessa come una formula in forma di matrice. Una volta copiato l'esempio in un foglio di lavoro vuoto, selezionare l'intervallo A14:E18 a partire dalla cella contenente la formula. Premere F2, quindi CTRL+MAIUSC+INVIO. Se la formula non viene immessa come formula in forma di matrice, il risultato singolo sarà -234,2371645.</t>
    </r>
  </si>
  <si>
    <t>Quando la formula viene immessa in forma di matrice, vengono restituite le seguenti statistiche di regressione. Utilizzare questa chiave per individuare la statistica desiderata.</t>
  </si>
  <si>
    <t>COEFFICIENTI</t>
  </si>
  <si>
    <t>R QUADRO (COEFFICIENTE DI DETERMINAZIONE)</t>
  </si>
  <si>
    <t>STATISTICA F</t>
  </si>
  <si>
    <t>L'equazione di regressione multipla, y = m1*x1 + m2*x2 + m3*x3 - m4*x4 + b, può essere ottenuta utilizzando i valori della riga 16:</t>
  </si>
  <si>
    <t>y = 27,64*x1 + 12.530*x2 + 2.553*x3 - 234,24*x4 + 52.318</t>
  </si>
  <si>
    <t>L'imprenditore può così calcolare il valore stimato di una palazzina nella stessa zona, costruita 25 anni prima, con una superficie di 2500, tre uffici e due ingressi, utilizzando la seguente equazione:</t>
  </si>
  <si>
    <t>y = 27,64*2500 + 12530*3 + 2553*2 - 234,24*25 + 52318 = € 158.261</t>
  </si>
  <si>
    <t>CALCOLO DEL VALORE PREVISTO</t>
  </si>
  <si>
    <t>m</t>
  </si>
  <si>
    <t>m*X</t>
  </si>
  <si>
    <t>val previsto</t>
  </si>
  <si>
    <t>Esempio 4: utilizzo delle statistiche F e r2</t>
  </si>
  <si>
    <t>Nell'esempio precedente, il coefficiente di determinazione, r 2, è 0,99675 (vedere la cella A17 nel risultato di REGR.LIN). Tale valore indica una forte relazione tra le variabili indipendenti e il prezzo di vendita. È possibile utilizzare la statistica F per determinare se questi risultati, con un valore r 2 così alto, sono casuali.</t>
  </si>
  <si>
    <t>Si supponga infatti che non esista alcuna relazione tra le variabili, ma che sia stato scelto un raro campione di 11 palazzine a uso ufficio con il quale l'analisi statistica dimostra una forte relazione. Il termine "Alfa" viene utilizzato nella probabilità che si giunga erroneamente alla conclusione che esista una relazione.</t>
  </si>
  <si>
    <r>
      <t xml:space="preserve">È possibile utilizzare F e g dl nel risultato della funzione </t>
    </r>
    <r>
      <rPr>
        <b/>
        <sz val="10"/>
        <color rgb="FF363636"/>
        <rFont val="Arial"/>
        <family val="2"/>
      </rPr>
      <t>REGR.LIN</t>
    </r>
    <r>
      <rPr>
        <sz val="10"/>
        <color rgb="FF363636"/>
        <rFont val="Arial"/>
        <family val="2"/>
      </rPr>
      <t xml:space="preserve"> per valutare la probabilità che un valore F superiore si verifichi casualmente. F può essere confrontato con i valori critici nelle tabelle di distribuzione F pubblicate oppure è possibile utilizzare la funzione </t>
    </r>
    <r>
      <rPr>
        <b/>
        <sz val="10"/>
        <color rgb="FF363636"/>
        <rFont val="Arial"/>
        <family val="2"/>
      </rPr>
      <t>DISTRIB.F</t>
    </r>
    <r>
      <rPr>
        <sz val="10"/>
        <color rgb="FF363636"/>
        <rFont val="Arial"/>
        <family val="2"/>
      </rPr>
      <t xml:space="preserve"> per calcolare la probabilità che un valore F più alto sia casuale. La distribuzione F appropriata ha v1 e v2 gradi di libertà. Se n è il numero delle coordinate e </t>
    </r>
    <r>
      <rPr>
        <i/>
        <sz val="10"/>
        <color rgb="FF363636"/>
        <rFont val="Arial"/>
        <family val="2"/>
      </rPr>
      <t>cost</t>
    </r>
    <r>
      <rPr>
        <sz val="10"/>
        <color rgb="FF363636"/>
        <rFont val="Arial"/>
        <family val="2"/>
      </rPr>
      <t xml:space="preserve"> = TRUE o è omesso, v1 = n - gdl - 1 e v2 = gdl. Se invece </t>
    </r>
    <r>
      <rPr>
        <i/>
        <sz val="10"/>
        <color rgb="FF363636"/>
        <rFont val="Arial"/>
        <family val="2"/>
      </rPr>
      <t>cost</t>
    </r>
    <r>
      <rPr>
        <sz val="10"/>
        <color rgb="FF363636"/>
        <rFont val="Arial"/>
        <family val="2"/>
      </rPr>
      <t xml:space="preserve"> = FALSO, v1 = n - gdl e v2 = gdl. </t>
    </r>
    <r>
      <rPr>
        <b/>
        <sz val="10"/>
        <color rgb="FF363636"/>
        <rFont val="Arial"/>
        <family val="2"/>
      </rPr>
      <t>DISTRIB.F</t>
    </r>
    <r>
      <rPr>
        <sz val="10"/>
        <color rgb="FF363636"/>
        <rFont val="Arial"/>
        <family val="2"/>
      </rPr>
      <t>(</t>
    </r>
    <r>
      <rPr>
        <b/>
        <sz val="10"/>
        <color rgb="FF363636"/>
        <rFont val="Arial"/>
        <family val="2"/>
      </rPr>
      <t>F;v1;v2</t>
    </r>
    <r>
      <rPr>
        <sz val="10"/>
        <color rgb="FF363636"/>
        <rFont val="Arial"/>
        <family val="2"/>
      </rPr>
      <t>) restituirà la probabilità che un valore F più alto sia casuale. Nell'esempio g dl = 6 (cella B18) e F = 459,753674 (cella A18).</t>
    </r>
  </si>
  <si>
    <r>
      <t xml:space="preserve">Supponendo un valore Alfa di 0,05, v1 = 11 – 6 – 1 = 4 e v2 = 6, il livello critico di F sarà 4,53. Poiché F = 459,753674 è molto maggiore di 4,53, è poco probabile che un valore F così alto sia casuale. Con Alfa = 0,05 l'ipotesi che non esista alcuna relazione tra </t>
    </r>
    <r>
      <rPr>
        <b/>
        <sz val="10"/>
        <color rgb="FF363636"/>
        <rFont val="Arial"/>
        <family val="2"/>
      </rPr>
      <t>y_nota</t>
    </r>
    <r>
      <rPr>
        <sz val="10"/>
        <color rgb="FF363636"/>
        <rFont val="Arial"/>
        <family val="2"/>
      </rPr>
      <t xml:space="preserve"> e </t>
    </r>
    <r>
      <rPr>
        <i/>
        <sz val="10"/>
        <color rgb="FF363636"/>
        <rFont val="Arial"/>
        <family val="2"/>
      </rPr>
      <t>x_nota</t>
    </r>
    <r>
      <rPr>
        <sz val="10"/>
        <color rgb="FF363636"/>
        <rFont val="Arial"/>
        <family val="2"/>
      </rPr>
      <t xml:space="preserve"> è da scartare se F supera il livello critico di 4,53. La funzione </t>
    </r>
    <r>
      <rPr>
        <b/>
        <sz val="10"/>
        <color rgb="FF363636"/>
        <rFont val="Arial"/>
        <family val="2"/>
      </rPr>
      <t>DISTRIB.F</t>
    </r>
    <r>
      <rPr>
        <sz val="10"/>
        <color rgb="FF363636"/>
        <rFont val="Arial"/>
        <family val="2"/>
      </rPr>
      <t xml:space="preserve"> consente di ottenere la probabilità che un valore F così alto sia casuale. </t>
    </r>
    <r>
      <rPr>
        <b/>
        <sz val="10"/>
        <color rgb="FF363636"/>
        <rFont val="Arial"/>
        <family val="2"/>
      </rPr>
      <t>DISTRIB.F</t>
    </r>
    <r>
      <rPr>
        <sz val="10"/>
        <color rgb="FF363636"/>
        <rFont val="Arial"/>
        <family val="2"/>
      </rPr>
      <t>(</t>
    </r>
    <r>
      <rPr>
        <b/>
        <sz val="10"/>
        <color rgb="FF363636"/>
        <rFont val="Arial"/>
        <family val="2"/>
      </rPr>
      <t>459,753674; 4; 6</t>
    </r>
    <r>
      <rPr>
        <sz val="10"/>
        <color rgb="FF363636"/>
        <rFont val="Arial"/>
        <family val="2"/>
      </rPr>
      <t xml:space="preserve">) = 1,37E-7, ovvero una probabilità molto bassa. In conclusione, cercando il livello critico di F in una tabella o utilizzando la funzione </t>
    </r>
    <r>
      <rPr>
        <b/>
        <sz val="10"/>
        <color rgb="FF363636"/>
        <rFont val="Arial"/>
        <family val="2"/>
      </rPr>
      <t>DISTRIB.F</t>
    </r>
    <r>
      <rPr>
        <sz val="10"/>
        <color rgb="FF363636"/>
        <rFont val="Arial"/>
        <family val="2"/>
      </rPr>
      <t>, l'equazione di regressione consente di prevedere il valore stimato di palazzine in questa area. È importante utilizzare i valori corretti di v1 e v2 calcolati nel paragrafo precedente.</t>
    </r>
  </si>
  <si>
    <t>Esempio 5: calcolo della statistica T</t>
  </si>
  <si>
    <t>Un altro test ipotetico determinerà se ciascun coefficiente di pendenza è utile nel calcolo della stima del valore di una palazzina nell'esempio 3. Per verificare ad esempio il coefficiente di età a fini statistici, dividere il valore -234,24 (il coefficiente di pendenza di età) per il valore 13,268 (l'errore standard stimato dei coefficienti di età nella cella A15). Il valore osservato di T è il seguente:</t>
  </si>
  <si>
    <t>t = m 4 ÷ s 4 = -234,24 ÷ 13,268 = -17,7</t>
  </si>
  <si>
    <t>Se il valore assoluto di t è sufficientemente alto, ne consegue che il coefficiente di pendenza è utile per il calcolo della stima del valore di una palazzina nell'esempio 3. Di seguito sono riportati i valori assoluti dei 4 valori osservati di t.</t>
  </si>
  <si>
    <r>
      <t xml:space="preserve">Se si consulta la tabella di un manuale di statistica, si noterà che il valore critico di t, a due code, con 6 gradi di libertà e Alfa = 0,05 è pari a 2,447. Per calcolare il valore critico è anche possibile utilizzare la funzione </t>
    </r>
    <r>
      <rPr>
        <b/>
        <sz val="10"/>
        <color rgb="FF363636"/>
        <rFont val="Arial"/>
        <family val="2"/>
      </rPr>
      <t>INV.T</t>
    </r>
    <r>
      <rPr>
        <sz val="10"/>
        <color rgb="FF363636"/>
        <rFont val="Arial"/>
        <family val="2"/>
      </rPr>
      <t xml:space="preserve">. </t>
    </r>
    <r>
      <rPr>
        <b/>
        <sz val="10"/>
        <color rgb="FF363636"/>
        <rFont val="Arial"/>
        <family val="2"/>
      </rPr>
      <t>INV.T</t>
    </r>
    <r>
      <rPr>
        <sz val="10"/>
        <color rgb="FF363636"/>
        <rFont val="Arial"/>
        <family val="2"/>
      </rPr>
      <t>(</t>
    </r>
    <r>
      <rPr>
        <b/>
        <sz val="10"/>
        <color rgb="FF363636"/>
        <rFont val="Arial"/>
        <family val="2"/>
      </rPr>
      <t>0,05.6</t>
    </r>
    <r>
      <rPr>
        <sz val="10"/>
        <color rgb="FF363636"/>
        <rFont val="Arial"/>
        <family val="2"/>
      </rPr>
      <t>) = 2,447. Poiché il valore assoluto di t, 17,7, è maggiore di 2,447, l'età è una variabile importante per il calcolo della stima del valore di una palazzina a uso ufficio. Ciascuna delle altre variabili indipendenti può essere verificata a fini statistici in maniera analoga. Di seguito sono riportati i valori osservati di t per ciascuna delle variabili indipendenti.</t>
    </r>
  </si>
  <si>
    <t>Variabile</t>
  </si>
  <si>
    <t>Valore osservato di t</t>
  </si>
  <si>
    <t>Superficie</t>
  </si>
  <si>
    <t>Numero di uffici</t>
  </si>
  <si>
    <t>Numero di ingressi</t>
  </si>
  <si>
    <t>Età</t>
  </si>
  <si>
    <t>Tutti questi valori hanno un valore assoluto maggiore di 2,447. Pertanto, tutte le variabili utilizzate nell'equazione di regressione sono utili nella stima del valore delle palazzine a uso ufficio della zona.</t>
  </si>
  <si>
    <t>DIGITARE: F2</t>
  </si>
  <si>
    <t>DIGITARE: SHIFT+CTRL+ENTER</t>
  </si>
  <si>
    <t>STEP</t>
  </si>
  <si>
    <t>SOMMA DI REGRESSIONE E RESIDUA DEI QUADRATI</t>
  </si>
  <si>
    <t>SOMME DEI QUADRATI</t>
  </si>
  <si>
    <t>REGRESSIONE LINEARE</t>
  </si>
  <si>
    <t>parco</t>
  </si>
  <si>
    <t>0/1</t>
  </si>
  <si>
    <t>distanza</t>
  </si>
  <si>
    <t>centro</t>
  </si>
  <si>
    <t xml:space="preserve"> costante</t>
  </si>
  <si>
    <t>CALCOLO DI R2</t>
  </si>
  <si>
    <t>SOMMA:</t>
  </si>
  <si>
    <t>DIFFERENZA OSS-STIM</t>
  </si>
  <si>
    <t>%/OSS</t>
  </si>
  <si>
    <t>variabili indipendenti: dimensione, piano, distanza, parco</t>
  </si>
  <si>
    <t>variazione del prezzo medio per la presenza del parco</t>
  </si>
  <si>
    <t>variazione percentuale del prezzo medio per la presenza del parco:</t>
  </si>
  <si>
    <t>prezzo medio delle abitazioni nell'area senza parco</t>
  </si>
  <si>
    <t xml:space="preserve">al prezzo medio di 218000 euro per appartamento, l’aumento di prezzo delle abitazioni grazie al parco è pari allo 12,54% del valore </t>
  </si>
  <si>
    <t xml:space="preserve">nell’area interessata alla realizzazione del parco, è presente un numero di appartamenti pari a: </t>
  </si>
  <si>
    <t>per un valore complessivo di euro:</t>
  </si>
  <si>
    <t>Il beneficio della realizzazione del parco è stimabile nel modo seguente:</t>
  </si>
  <si>
    <t>in ogni abitazione, il parco aumenta il valore di euro:</t>
  </si>
  <si>
    <t>si assume che la relazione tra il prezzo e le variabili sia di tipo lineare</t>
  </si>
  <si>
    <t>coefficiente per la presenza del parco: euro</t>
  </si>
  <si>
    <t>Patrimonio complessivo di abitazioni</t>
  </si>
  <si>
    <t xml:space="preserve">Nella zona c'è un numero di appartamenti pari a </t>
  </si>
  <si>
    <t>COME SI PROCEDE</t>
  </si>
  <si>
    <t>DATI DI BASE</t>
  </si>
  <si>
    <t>RISULTATI</t>
  </si>
  <si>
    <t>RISULTATI DELLA REGRESSIONE</t>
  </si>
  <si>
    <t xml:space="preserve">A quanto ammonta il beneficio per abbassamento del rumore, calcolato con il prezzo edonico? </t>
  </si>
  <si>
    <t>In altre parole, fino a quanto può spendere il sindaco, con risorse pubbliche, per ottenere l'abbassamento di 5 decibel?</t>
  </si>
  <si>
    <t xml:space="preserve">I tecnici dicono che ha senso diminuire il rumore almeno per un numero di </t>
  </si>
  <si>
    <t>Percentuale di valore di 1 decibel</t>
  </si>
  <si>
    <t>Valore dell'abbassamento di un decibel</t>
  </si>
  <si>
    <t>Valore dell'abbassamento di 5 decibel</t>
  </si>
  <si>
    <t>DATI ESERCIZIO PREZZO EDONICO PARCO</t>
  </si>
  <si>
    <t>STIMA: QUANTO VALE UN APPARTAMENTO CON LE SEGUENTI CARATTERISTICHE?</t>
  </si>
  <si>
    <t>INSERIRE QUI SOTTO NELL'AREA GIALLA LE CARATTERISTICHE</t>
  </si>
  <si>
    <t>coeff. --&gt;</t>
  </si>
  <si>
    <t>valore stimato</t>
  </si>
  <si>
    <t>calcolo --&gt;</t>
  </si>
  <si>
    <t>SCRIVERE LA FORMULA IN UNA CASELLA (IN QUESTO CASO, IN A16)</t>
  </si>
  <si>
    <t>EVIDENZIARE UN'AREA 5 PER 5, A PARTIRE DALLA CELLA DELLA FORMULA</t>
  </si>
  <si>
    <t>Valore previsto</t>
  </si>
  <si>
    <t>DA EXCEL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</si>
</sst>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0"/>
    <numFmt numFmtId="165" formatCode="0.0000"/>
    <numFmt numFmtId="166" formatCode="0.0"/>
  </numFmts>
  <fonts count="23" x14ac:knownFonts="1">
    <font>
      <sz val="11"/>
      <color theme="1"/>
      <name val="Calibri"/>
      <family val="2"/>
      <scheme val="minor"/>
    </font>
    <font>
      <b/>
      <sz val="11"/>
      <color theme="1"/>
      <name val="Calibri"/>
      <family val="2"/>
      <scheme val="minor"/>
    </font>
    <font>
      <b/>
      <sz val="13.2"/>
      <color rgb="FF454545"/>
      <name val="Arial"/>
      <family val="2"/>
    </font>
    <font>
      <sz val="10.1"/>
      <color rgb="FF454545"/>
      <name val="Arial"/>
      <family val="2"/>
    </font>
    <font>
      <b/>
      <i/>
      <sz val="13.2"/>
      <color rgb="FF454545"/>
      <name val="Arial"/>
      <family val="2"/>
    </font>
    <font>
      <u/>
      <sz val="11"/>
      <color theme="10"/>
      <name val="Calibri"/>
      <family val="2"/>
    </font>
    <font>
      <sz val="8"/>
      <color theme="1"/>
      <name val="Calibri"/>
      <family val="2"/>
      <scheme val="minor"/>
    </font>
    <font>
      <sz val="11"/>
      <color rgb="FFFF0000"/>
      <name val="Calibri"/>
      <family val="2"/>
      <scheme val="minor"/>
    </font>
    <font>
      <sz val="10"/>
      <color theme="1"/>
      <name val="Calibri"/>
      <family val="2"/>
      <scheme val="minor"/>
    </font>
    <font>
      <sz val="9"/>
      <color theme="1"/>
      <name val="Calibri"/>
      <family val="2"/>
      <scheme val="minor"/>
    </font>
    <font>
      <b/>
      <sz val="8"/>
      <color theme="1"/>
      <name val="Calibri"/>
      <family val="2"/>
      <scheme val="minor"/>
    </font>
    <font>
      <b/>
      <sz val="8"/>
      <color rgb="FF363636"/>
      <name val="Arial"/>
      <family val="2"/>
    </font>
    <font>
      <sz val="8"/>
      <color rgb="FF363636"/>
      <name val="Arial"/>
      <family val="2"/>
    </font>
    <font>
      <sz val="15.4"/>
      <color rgb="FF363636"/>
      <name val="Arial"/>
      <family val="2"/>
    </font>
    <font>
      <i/>
      <sz val="10"/>
      <color theme="1"/>
      <name val="Calibri"/>
      <family val="2"/>
      <scheme val="minor"/>
    </font>
    <font>
      <i/>
      <sz val="8"/>
      <color theme="1"/>
      <name val="Calibri"/>
      <family val="2"/>
      <scheme val="minor"/>
    </font>
    <font>
      <b/>
      <sz val="10"/>
      <color rgb="FF363636"/>
      <name val="Arial"/>
      <family val="2"/>
    </font>
    <font>
      <sz val="10"/>
      <color rgb="FF363636"/>
      <name val="Arial"/>
      <family val="2"/>
    </font>
    <font>
      <i/>
      <sz val="10"/>
      <color rgb="FF363636"/>
      <name val="Arial"/>
      <family val="2"/>
    </font>
    <font>
      <b/>
      <sz val="11"/>
      <color rgb="FFFF0000"/>
      <name val="Calibri"/>
      <family val="2"/>
      <scheme val="minor"/>
    </font>
    <font>
      <sz val="11"/>
      <color rgb="FF000000"/>
      <name val="Calibri"/>
      <family val="2"/>
      <scheme val="minor"/>
    </font>
    <font>
      <sz val="11"/>
      <name val="Calibri"/>
      <family val="2"/>
      <scheme val="minor"/>
    </font>
    <font>
      <b/>
      <sz val="11"/>
      <color theme="4"/>
      <name val="Calibri"/>
      <family val="2"/>
      <scheme val="minor"/>
    </font>
  </fonts>
  <fills count="15">
    <fill>
      <patternFill patternType="none"/>
    </fill>
    <fill>
      <patternFill patternType="gray125"/>
    </fill>
    <fill>
      <patternFill patternType="solid">
        <fgColor rgb="FFD8D8D8"/>
        <bgColor indexed="64"/>
      </patternFill>
    </fill>
    <fill>
      <patternFill patternType="solid">
        <fgColor rgb="FFFFFFFF"/>
        <bgColor indexed="64"/>
      </patternFill>
    </fill>
    <fill>
      <patternFill patternType="solid">
        <fgColor rgb="FFF3F3F3"/>
        <bgColor indexed="64"/>
      </patternFill>
    </fill>
    <fill>
      <patternFill patternType="solid">
        <fgColor rgb="FFFFFF00"/>
        <bgColor indexed="64"/>
      </patternFill>
    </fill>
    <fill>
      <patternFill patternType="solid">
        <fgColor theme="2"/>
        <bgColor indexed="64"/>
      </patternFill>
    </fill>
    <fill>
      <patternFill patternType="solid">
        <fgColor rgb="FFFFC000"/>
        <bgColor indexed="64"/>
      </patternFill>
    </fill>
    <fill>
      <patternFill patternType="solid">
        <fgColor rgb="FF00B0F0"/>
        <bgColor indexed="64"/>
      </patternFill>
    </fill>
    <fill>
      <patternFill patternType="solid">
        <fgColor rgb="FF92D050"/>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8"/>
        <bgColor indexed="64"/>
      </patternFill>
    </fill>
    <fill>
      <patternFill patternType="solid">
        <fgColor theme="3"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medium">
        <color rgb="FFA4A4A4"/>
      </top>
      <bottom style="medium">
        <color rgb="FFA4A4A4"/>
      </bottom>
      <diagonal/>
    </border>
    <border>
      <left/>
      <right/>
      <top/>
      <bottom style="medium">
        <color rgb="FFCCCCCC"/>
      </bottom>
      <diagonal/>
    </border>
    <border>
      <left/>
      <right/>
      <top style="medium">
        <color rgb="FFCCCCCC"/>
      </top>
      <bottom style="medium">
        <color rgb="FFCCCCCC"/>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5" fillId="0" borderId="0" applyNumberFormat="0" applyFill="0" applyBorder="0" applyAlignment="0" applyProtection="0">
      <alignment vertical="top"/>
      <protection locked="0"/>
    </xf>
  </cellStyleXfs>
  <cellXfs count="116">
    <xf numFmtId="0" fontId="0" fillId="0" borderId="0" xfId="0"/>
    <xf numFmtId="0" fontId="0" fillId="0" borderId="1" xfId="0" applyBorder="1"/>
    <xf numFmtId="0" fontId="2" fillId="2" borderId="2" xfId="0" applyFont="1" applyFill="1" applyBorder="1" applyAlignment="1">
      <alignment horizontal="left" vertical="center" wrapText="1" indent="1"/>
    </xf>
    <xf numFmtId="0" fontId="3" fillId="3" borderId="3" xfId="0" applyFont="1" applyFill="1" applyBorder="1" applyAlignment="1">
      <alignment vertical="top" wrapText="1" indent="1"/>
    </xf>
    <xf numFmtId="0" fontId="3" fillId="4" borderId="4" xfId="0" applyFont="1" applyFill="1" applyBorder="1" applyAlignment="1">
      <alignment vertical="top" wrapText="1" indent="1"/>
    </xf>
    <xf numFmtId="0" fontId="5" fillId="4" borderId="4" xfId="1" applyFill="1" applyBorder="1" applyAlignment="1" applyProtection="1">
      <alignment vertical="top" wrapText="1" indent="1"/>
    </xf>
    <xf numFmtId="0" fontId="6" fillId="0" borderId="1" xfId="0" applyFont="1" applyBorder="1" applyAlignment="1">
      <alignment horizontal="center" wrapText="1"/>
    </xf>
    <xf numFmtId="0" fontId="0" fillId="5" borderId="1" xfId="0" applyFill="1" applyBorder="1"/>
    <xf numFmtId="0" fontId="0" fillId="5" borderId="1" xfId="0" applyFill="1" applyBorder="1" applyAlignment="1">
      <alignment horizontal="center"/>
    </xf>
    <xf numFmtId="0" fontId="6" fillId="5" borderId="1" xfId="0" applyFont="1" applyFill="1" applyBorder="1" applyAlignment="1">
      <alignment horizontal="center" wrapText="1"/>
    </xf>
    <xf numFmtId="0" fontId="0" fillId="0" borderId="1" xfId="0" applyBorder="1" applyAlignment="1">
      <alignment horizontal="center"/>
    </xf>
    <xf numFmtId="0" fontId="0" fillId="5" borderId="0" xfId="0" applyFill="1"/>
    <xf numFmtId="0" fontId="0" fillId="6" borderId="1" xfId="0" applyFill="1" applyBorder="1" applyAlignment="1">
      <alignment horizontal="center"/>
    </xf>
    <xf numFmtId="0" fontId="10" fillId="0" borderId="1" xfId="0" applyFont="1" applyBorder="1" applyAlignment="1">
      <alignment horizontal="center" wrapText="1"/>
    </xf>
    <xf numFmtId="3" fontId="6" fillId="0" borderId="1" xfId="0" applyNumberFormat="1" applyFont="1" applyBorder="1" applyAlignment="1">
      <alignment horizontal="center" wrapText="1"/>
    </xf>
    <xf numFmtId="3" fontId="9" fillId="0" borderId="1" xfId="0" applyNumberFormat="1" applyFont="1" applyBorder="1" applyAlignment="1">
      <alignment horizontal="center"/>
    </xf>
    <xf numFmtId="0" fontId="6" fillId="0" borderId="0" xfId="0" applyFont="1" applyAlignment="1">
      <alignment wrapText="1"/>
    </xf>
    <xf numFmtId="3" fontId="6" fillId="0" borderId="0" xfId="0" applyNumberFormat="1" applyFont="1" applyAlignment="1">
      <alignment wrapText="1"/>
    </xf>
    <xf numFmtId="0" fontId="6" fillId="5" borderId="1" xfId="0" applyFont="1" applyFill="1" applyBorder="1" applyAlignment="1">
      <alignment wrapText="1"/>
    </xf>
    <xf numFmtId="0" fontId="0" fillId="7" borderId="1" xfId="0" applyFill="1" applyBorder="1"/>
    <xf numFmtId="0" fontId="0" fillId="8" borderId="1" xfId="0" applyFill="1" applyBorder="1"/>
    <xf numFmtId="0" fontId="0" fillId="9" borderId="1" xfId="0" applyFill="1" applyBorder="1"/>
    <xf numFmtId="0" fontId="0" fillId="8" borderId="1" xfId="0" applyFill="1" applyBorder="1" applyAlignment="1">
      <alignment horizontal="center"/>
    </xf>
    <xf numFmtId="0" fontId="0" fillId="7" borderId="0" xfId="0" applyFill="1"/>
    <xf numFmtId="0" fontId="0" fillId="8" borderId="0" xfId="0" applyFill="1"/>
    <xf numFmtId="0" fontId="0" fillId="9" borderId="0" xfId="0" applyFill="1"/>
    <xf numFmtId="0" fontId="7" fillId="0" borderId="1" xfId="0" applyFont="1" applyBorder="1" applyAlignment="1">
      <alignment horizontal="center"/>
    </xf>
    <xf numFmtId="0" fontId="11" fillId="0" borderId="0" xfId="0" applyFont="1"/>
    <xf numFmtId="0" fontId="6" fillId="0" borderId="0" xfId="0" applyFont="1"/>
    <xf numFmtId="0" fontId="12" fillId="0" borderId="0" xfId="0" applyFont="1"/>
    <xf numFmtId="0" fontId="6" fillId="0" borderId="0" xfId="0" applyFont="1" applyAlignment="1">
      <alignment horizontal="left" vertical="center"/>
    </xf>
    <xf numFmtId="0" fontId="13" fillId="0" borderId="0" xfId="0" applyFont="1"/>
    <xf numFmtId="0" fontId="11" fillId="0" borderId="0" xfId="0" applyFont="1" applyAlignment="1">
      <alignment horizontal="center" wrapText="1"/>
    </xf>
    <xf numFmtId="0" fontId="12" fillId="0" borderId="0" xfId="0" applyFont="1" applyAlignment="1">
      <alignment horizontal="center" wrapText="1"/>
    </xf>
    <xf numFmtId="0" fontId="14" fillId="0" borderId="1" xfId="0" applyFont="1" applyBorder="1" applyAlignment="1">
      <alignment horizontal="center"/>
    </xf>
    <xf numFmtId="0" fontId="8" fillId="0" borderId="1" xfId="0" applyFont="1" applyBorder="1"/>
    <xf numFmtId="0" fontId="15" fillId="0" borderId="1" xfId="0" applyFont="1" applyBorder="1" applyAlignment="1">
      <alignment horizontal="center"/>
    </xf>
    <xf numFmtId="165" fontId="15" fillId="0" borderId="1" xfId="0" applyNumberFormat="1" applyFont="1" applyBorder="1" applyAlignment="1">
      <alignment horizontal="center"/>
    </xf>
    <xf numFmtId="165" fontId="6" fillId="0" borderId="1" xfId="0" applyNumberFormat="1" applyFont="1" applyBorder="1" applyAlignment="1">
      <alignment horizontal="center"/>
    </xf>
    <xf numFmtId="0" fontId="6" fillId="0" borderId="1" xfId="0" applyFont="1" applyBorder="1" applyAlignment="1">
      <alignment horizontal="center"/>
    </xf>
    <xf numFmtId="0" fontId="10" fillId="5" borderId="1" xfId="0" applyFont="1" applyFill="1" applyBorder="1" applyAlignment="1">
      <alignment horizontal="center"/>
    </xf>
    <xf numFmtId="165" fontId="10" fillId="5" borderId="1" xfId="0" applyNumberFormat="1" applyFont="1" applyFill="1" applyBorder="1" applyAlignment="1">
      <alignment horizontal="center"/>
    </xf>
    <xf numFmtId="0" fontId="16" fillId="0" borderId="0" xfId="0" applyFont="1"/>
    <xf numFmtId="0" fontId="0" fillId="0" borderId="0" xfId="0" applyFont="1"/>
    <xf numFmtId="0" fontId="8" fillId="0" borderId="0" xfId="0" applyFont="1"/>
    <xf numFmtId="0" fontId="17" fillId="0" borderId="0" xfId="0" applyFont="1"/>
    <xf numFmtId="0" fontId="11" fillId="0" borderId="1" xfId="0" applyFont="1" applyBorder="1" applyAlignment="1">
      <alignment horizontal="center" wrapText="1"/>
    </xf>
    <xf numFmtId="0" fontId="12" fillId="0" borderId="1" xfId="0" applyFont="1" applyBorder="1" applyAlignment="1">
      <alignment horizontal="center" wrapText="1"/>
    </xf>
    <xf numFmtId="0" fontId="0" fillId="5" borderId="1" xfId="0" applyFill="1" applyBorder="1" applyAlignment="1">
      <alignment horizontal="center" vertical="center"/>
    </xf>
    <xf numFmtId="0" fontId="0" fillId="0" borderId="0" xfId="0" applyFill="1" applyBorder="1"/>
    <xf numFmtId="0" fontId="0" fillId="0" borderId="1" xfId="0" applyBorder="1" applyAlignment="1">
      <alignment horizontal="center"/>
    </xf>
    <xf numFmtId="0" fontId="0" fillId="11" borderId="0" xfId="0" applyFill="1"/>
    <xf numFmtId="0" fontId="0" fillId="11" borderId="1" xfId="0" applyFill="1" applyBorder="1"/>
    <xf numFmtId="0" fontId="8" fillId="11" borderId="0" xfId="0" applyFont="1" applyFill="1"/>
    <xf numFmtId="0" fontId="8" fillId="5" borderId="0" xfId="0" applyFont="1" applyFill="1"/>
    <xf numFmtId="0" fontId="8" fillId="7" borderId="0" xfId="0" applyFont="1" applyFill="1"/>
    <xf numFmtId="0" fontId="8" fillId="8" borderId="0" xfId="0" applyFont="1" applyFill="1"/>
    <xf numFmtId="0" fontId="8" fillId="9" borderId="0" xfId="0" applyFont="1" applyFill="1"/>
    <xf numFmtId="0" fontId="6" fillId="11" borderId="0" xfId="0" applyFont="1" applyFill="1" applyAlignment="1">
      <alignment horizontal="left" vertical="center"/>
    </xf>
    <xf numFmtId="0" fontId="6" fillId="9" borderId="0" xfId="0" applyFont="1" applyFill="1" applyAlignment="1">
      <alignment horizontal="left" vertical="center"/>
    </xf>
    <xf numFmtId="0" fontId="6" fillId="8" borderId="0" xfId="0" applyFont="1" applyFill="1" applyAlignment="1">
      <alignment horizontal="left" vertical="center"/>
    </xf>
    <xf numFmtId="0" fontId="6" fillId="5" borderId="0" xfId="0" applyFont="1" applyFill="1" applyAlignment="1">
      <alignment horizontal="left" vertical="center"/>
    </xf>
    <xf numFmtId="0" fontId="6" fillId="7" borderId="0" xfId="0" applyFont="1" applyFill="1" applyAlignment="1">
      <alignment horizontal="left" vertical="center"/>
    </xf>
    <xf numFmtId="0" fontId="0" fillId="0" borderId="0" xfId="0" applyFill="1"/>
    <xf numFmtId="0" fontId="6" fillId="5" borderId="0" xfId="0" applyFont="1" applyFill="1"/>
    <xf numFmtId="0" fontId="0" fillId="0" borderId="0" xfId="0" applyFill="1" applyBorder="1" applyAlignment="1">
      <alignment horizontal="center"/>
    </xf>
    <xf numFmtId="0" fontId="0" fillId="0" borderId="5" xfId="0" applyBorder="1" applyAlignment="1">
      <alignment horizontal="center"/>
    </xf>
    <xf numFmtId="0" fontId="1" fillId="0" borderId="1" xfId="0" applyFont="1" applyFill="1" applyBorder="1" applyAlignment="1">
      <alignment horizontal="center"/>
    </xf>
    <xf numFmtId="0" fontId="1" fillId="0" borderId="6" xfId="0" applyFont="1" applyFill="1" applyBorder="1" applyAlignment="1">
      <alignment horizontal="center"/>
    </xf>
    <xf numFmtId="0" fontId="1" fillId="10" borderId="6" xfId="0" applyFont="1" applyFill="1" applyBorder="1" applyAlignment="1">
      <alignment horizontal="center"/>
    </xf>
    <xf numFmtId="0" fontId="0" fillId="6" borderId="1" xfId="0" quotePrefix="1" applyFill="1" applyBorder="1" applyAlignment="1">
      <alignment horizontal="center"/>
    </xf>
    <xf numFmtId="0" fontId="1" fillId="0" borderId="1" xfId="0" applyFont="1" applyBorder="1" applyAlignment="1">
      <alignment horizontal="center"/>
    </xf>
    <xf numFmtId="0" fontId="1" fillId="0" borderId="0" xfId="0" applyFont="1" applyFill="1" applyBorder="1" applyAlignment="1">
      <alignment horizontal="center"/>
    </xf>
    <xf numFmtId="3" fontId="9" fillId="0" borderId="0" xfId="0" applyNumberFormat="1" applyFont="1" applyBorder="1" applyAlignment="1">
      <alignment horizontal="center"/>
    </xf>
    <xf numFmtId="0" fontId="0" fillId="0" borderId="0" xfId="0" applyBorder="1" applyAlignment="1">
      <alignment horizontal="center"/>
    </xf>
    <xf numFmtId="49" fontId="6" fillId="0" borderId="1" xfId="0" applyNumberFormat="1" applyFont="1" applyBorder="1" applyAlignment="1">
      <alignment horizontal="center" wrapText="1"/>
    </xf>
    <xf numFmtId="3" fontId="0" fillId="0" borderId="1" xfId="0" applyNumberFormat="1" applyBorder="1" applyAlignment="1">
      <alignment horizontal="center"/>
    </xf>
    <xf numFmtId="0" fontId="10" fillId="0" borderId="1" xfId="0" applyFont="1" applyFill="1" applyBorder="1" applyAlignment="1">
      <alignment horizontal="center" wrapText="1"/>
    </xf>
    <xf numFmtId="166" fontId="0" fillId="0" borderId="1" xfId="0" applyNumberFormat="1" applyBorder="1" applyAlignment="1">
      <alignment horizontal="center"/>
    </xf>
    <xf numFmtId="0" fontId="20" fillId="0" borderId="0" xfId="0" applyFont="1" applyAlignment="1">
      <alignment readingOrder="1"/>
    </xf>
    <xf numFmtId="1" fontId="0" fillId="0" borderId="0" xfId="0" applyNumberFormat="1" applyFont="1"/>
    <xf numFmtId="2" fontId="0" fillId="0" borderId="0" xfId="0" applyNumberFormat="1" applyFont="1"/>
    <xf numFmtId="0" fontId="0" fillId="0" borderId="0" xfId="0" applyFont="1" applyAlignment="1">
      <alignment horizontal="left"/>
    </xf>
    <xf numFmtId="3" fontId="0" fillId="0" borderId="0" xfId="0" applyNumberFormat="1" applyFont="1"/>
    <xf numFmtId="3" fontId="0" fillId="0" borderId="0" xfId="0" applyNumberFormat="1" applyFont="1" applyAlignment="1">
      <alignment horizontal="center"/>
    </xf>
    <xf numFmtId="0" fontId="0" fillId="0" borderId="0" xfId="0" applyFont="1" applyAlignment="1">
      <alignment horizontal="center"/>
    </xf>
    <xf numFmtId="164" fontId="0" fillId="0" borderId="0" xfId="0" applyNumberFormat="1" applyFont="1" applyAlignment="1">
      <alignment horizontal="center"/>
    </xf>
    <xf numFmtId="0" fontId="21" fillId="0" borderId="0" xfId="0" applyFont="1" applyAlignment="1">
      <alignment vertical="center" readingOrder="1"/>
    </xf>
    <xf numFmtId="0" fontId="21" fillId="0" borderId="0" xfId="0" applyFont="1"/>
    <xf numFmtId="1" fontId="0" fillId="0" borderId="0" xfId="0" applyNumberFormat="1" applyFill="1" applyAlignment="1">
      <alignment horizontal="left"/>
    </xf>
    <xf numFmtId="1" fontId="21" fillId="0" borderId="0" xfId="0" applyNumberFormat="1" applyFont="1" applyAlignment="1">
      <alignment horizontal="left"/>
    </xf>
    <xf numFmtId="0" fontId="0" fillId="0" borderId="1" xfId="0" applyBorder="1" applyAlignment="1">
      <alignment horizontal="center"/>
    </xf>
    <xf numFmtId="0" fontId="0" fillId="5" borderId="5" xfId="0" applyFill="1" applyBorder="1" applyAlignment="1">
      <alignment horizontal="center"/>
    </xf>
    <xf numFmtId="0" fontId="1" fillId="5" borderId="1" xfId="0" applyFont="1" applyFill="1" applyBorder="1" applyAlignment="1">
      <alignment horizontal="center"/>
    </xf>
    <xf numFmtId="0" fontId="0" fillId="12" borderId="1" xfId="0" applyFill="1" applyBorder="1"/>
    <xf numFmtId="0" fontId="0" fillId="12" borderId="1" xfId="0" applyFill="1" applyBorder="1" applyAlignment="1">
      <alignment horizontal="center"/>
    </xf>
    <xf numFmtId="0" fontId="0" fillId="11" borderId="1" xfId="0" applyFill="1" applyBorder="1" applyAlignment="1">
      <alignment horizontal="center"/>
    </xf>
    <xf numFmtId="0" fontId="0" fillId="9" borderId="1" xfId="0" applyFill="1" applyBorder="1" applyAlignment="1">
      <alignment horizontal="center"/>
    </xf>
    <xf numFmtId="0" fontId="0" fillId="13" borderId="1" xfId="0" applyFill="1" applyBorder="1"/>
    <xf numFmtId="0" fontId="0" fillId="0" borderId="1" xfId="0" applyBorder="1" applyAlignment="1">
      <alignment horizontal="center"/>
    </xf>
    <xf numFmtId="3" fontId="9" fillId="0" borderId="1" xfId="0" applyNumberFormat="1" applyFont="1" applyBorder="1" applyAlignment="1">
      <alignment horizontal="right"/>
    </xf>
    <xf numFmtId="0" fontId="0" fillId="0" borderId="1" xfId="0" applyFill="1" applyBorder="1" applyAlignment="1">
      <alignment horizontal="center"/>
    </xf>
    <xf numFmtId="0" fontId="6" fillId="5" borderId="7" xfId="0" applyFont="1" applyFill="1" applyBorder="1" applyAlignment="1">
      <alignment horizontal="center" wrapText="1"/>
    </xf>
    <xf numFmtId="0" fontId="6" fillId="5" borderId="8" xfId="0" applyFont="1" applyFill="1" applyBorder="1" applyAlignment="1">
      <alignment horizontal="center" wrapText="1"/>
    </xf>
    <xf numFmtId="0" fontId="0" fillId="5" borderId="0" xfId="0" applyFill="1" applyAlignment="1">
      <alignment horizontal="center"/>
    </xf>
    <xf numFmtId="3" fontId="0" fillId="5" borderId="1" xfId="0" applyNumberFormat="1" applyFill="1" applyBorder="1"/>
    <xf numFmtId="0" fontId="0" fillId="6" borderId="9" xfId="0" applyFill="1" applyBorder="1" applyAlignment="1">
      <alignment horizontal="center"/>
    </xf>
    <xf numFmtId="0" fontId="0" fillId="14" borderId="0" xfId="0" applyFill="1"/>
    <xf numFmtId="0" fontId="0" fillId="0" borderId="1" xfId="0" applyBorder="1" applyAlignment="1">
      <alignment horizontal="right"/>
    </xf>
    <xf numFmtId="49" fontId="0" fillId="14" borderId="1" xfId="0" applyNumberFormat="1" applyFont="1" applyFill="1" applyBorder="1" applyAlignment="1">
      <alignment horizontal="center" vertical="center" wrapText="1"/>
    </xf>
    <xf numFmtId="0" fontId="22" fillId="5" borderId="5" xfId="0" applyFont="1" applyFill="1" applyBorder="1" applyAlignment="1">
      <alignment horizontal="center"/>
    </xf>
    <xf numFmtId="0" fontId="19" fillId="14" borderId="1" xfId="0" applyFont="1" applyFill="1" applyBorder="1"/>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10" fillId="0" borderId="1" xfId="0" applyFont="1" applyBorder="1" applyAlignment="1">
      <alignment horizontal="center" vertical="center" wrapText="1"/>
    </xf>
  </cellXfs>
  <cellStyles count="2">
    <cellStyle name="Collegamento ipertestuale" xfId="1" builtinId="8"/>
    <cellStyle name="Normale"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33</xdr:row>
      <xdr:rowOff>0</xdr:rowOff>
    </xdr:from>
    <xdr:to>
      <xdr:col>4</xdr:col>
      <xdr:colOff>507072</xdr:colOff>
      <xdr:row>39</xdr:row>
      <xdr:rowOff>1</xdr:rowOff>
    </xdr:to>
    <xdr:pic>
      <xdr:nvPicPr>
        <xdr:cNvPr id="2" name="Picture 1" descr="Foglio di lavoro"/>
        <xdr:cNvPicPr>
          <a:picLocks noChangeAspect="1" noChangeArrowheads="1"/>
        </xdr:cNvPicPr>
      </xdr:nvPicPr>
      <xdr:blipFill>
        <a:blip xmlns:r="http://schemas.openxmlformats.org/officeDocument/2006/relationships" r:embed="rId1" cstate="print"/>
        <a:srcRect/>
        <a:stretch>
          <a:fillRect/>
        </a:stretch>
      </xdr:blipFill>
      <xdr:spPr bwMode="auto">
        <a:xfrm>
          <a:off x="0" y="5324475"/>
          <a:ext cx="3202647" cy="904876"/>
        </a:xfrm>
        <a:prstGeom prst="rect">
          <a:avLst/>
        </a:prstGeom>
        <a:noFill/>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office.microsoft.com/client/helppreview.aspx?AssetId=HP100698389990&amp;lcid=1040&amp;NS=EXCEL&amp;Version=12&amp;queryid=&amp;respos=1&amp;HelpID=xlmain11%2Echm6009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4"/>
  <sheetViews>
    <sheetView workbookViewId="0">
      <selection activeCell="F17" sqref="F17"/>
    </sheetView>
  </sheetViews>
  <sheetFormatPr defaultRowHeight="15" x14ac:dyDescent="0.25"/>
  <cols>
    <col min="1" max="1" width="9.140625" customWidth="1"/>
    <col min="2" max="2" width="9.28515625" bestFit="1" customWidth="1"/>
    <col min="3" max="4" width="11" bestFit="1" customWidth="1"/>
    <col min="5" max="5" width="10.42578125" bestFit="1" customWidth="1"/>
    <col min="6" max="6" width="17.85546875" customWidth="1"/>
    <col min="7" max="7" width="64.140625" customWidth="1"/>
    <col min="11" max="11" width="13.140625" customWidth="1"/>
    <col min="12" max="12" width="11.85546875" customWidth="1"/>
  </cols>
  <sheetData>
    <row r="1" spans="1:12" x14ac:dyDescent="0.25">
      <c r="A1" s="11" t="s">
        <v>135</v>
      </c>
      <c r="F1" s="48" t="s">
        <v>90</v>
      </c>
      <c r="G1" s="48" t="s">
        <v>116</v>
      </c>
    </row>
    <row r="2" spans="1:12" x14ac:dyDescent="0.25">
      <c r="F2" s="8">
        <v>1</v>
      </c>
      <c r="G2" s="7" t="s">
        <v>132</v>
      </c>
    </row>
    <row r="3" spans="1:12" x14ac:dyDescent="0.25">
      <c r="F3" s="8">
        <v>2</v>
      </c>
      <c r="G3" s="7" t="s">
        <v>133</v>
      </c>
    </row>
    <row r="4" spans="1:12" x14ac:dyDescent="0.25">
      <c r="F4" s="8">
        <v>3</v>
      </c>
      <c r="G4" s="7" t="s">
        <v>88</v>
      </c>
    </row>
    <row r="5" spans="1:12" x14ac:dyDescent="0.25">
      <c r="F5" s="8">
        <v>4</v>
      </c>
      <c r="G5" s="7" t="s">
        <v>89</v>
      </c>
    </row>
    <row r="6" spans="1:12" x14ac:dyDescent="0.25">
      <c r="A6" t="s">
        <v>117</v>
      </c>
      <c r="H6" s="112" t="s">
        <v>99</v>
      </c>
      <c r="I6" s="113"/>
      <c r="J6" s="113"/>
      <c r="K6" s="113"/>
      <c r="L6" s="114"/>
    </row>
    <row r="7" spans="1:12" ht="40.5" customHeight="1" x14ac:dyDescent="0.25">
      <c r="A7" s="13" t="s">
        <v>37</v>
      </c>
      <c r="B7" s="13" t="s">
        <v>38</v>
      </c>
      <c r="C7" s="13" t="s">
        <v>39</v>
      </c>
      <c r="D7" s="13" t="s">
        <v>40</v>
      </c>
      <c r="E7" s="13" t="s">
        <v>41</v>
      </c>
      <c r="H7" s="13" t="s">
        <v>31</v>
      </c>
      <c r="I7" s="13" t="s">
        <v>32</v>
      </c>
      <c r="J7" s="13" t="s">
        <v>42</v>
      </c>
      <c r="K7" s="13" t="s">
        <v>43</v>
      </c>
      <c r="L7" s="13" t="s">
        <v>44</v>
      </c>
    </row>
    <row r="8" spans="1:12" x14ac:dyDescent="0.25">
      <c r="A8" s="6">
        <v>2310</v>
      </c>
      <c r="B8" s="6">
        <v>2</v>
      </c>
      <c r="C8" s="6">
        <v>2</v>
      </c>
      <c r="D8" s="6">
        <v>20</v>
      </c>
      <c r="E8" s="14">
        <v>142000</v>
      </c>
      <c r="H8" s="15">
        <f>+E8</f>
        <v>142000</v>
      </c>
      <c r="I8" s="15">
        <f>+$E$22+D8*$A$22+C8*$B$22+B8*$C$22+A8*$D$22</f>
        <v>141650.64968833071</v>
      </c>
      <c r="J8" s="15">
        <f>AVERAGE(H8:H18)</f>
        <v>149536.36363636365</v>
      </c>
      <c r="K8" s="15">
        <f>(+I8-J8)^2</f>
        <v>62184484.470201179</v>
      </c>
      <c r="L8" s="15">
        <f>+(H8-J8)^2</f>
        <v>56796776.85950429</v>
      </c>
    </row>
    <row r="9" spans="1:12" x14ac:dyDescent="0.25">
      <c r="A9" s="6">
        <v>2333</v>
      </c>
      <c r="B9" s="6">
        <v>2</v>
      </c>
      <c r="C9" s="6">
        <v>2</v>
      </c>
      <c r="D9" s="6">
        <v>12</v>
      </c>
      <c r="E9" s="14">
        <v>144000</v>
      </c>
      <c r="H9" s="15">
        <f t="shared" ref="H9:H18" si="0">+E9</f>
        <v>144000</v>
      </c>
      <c r="I9" s="15">
        <f t="shared" ref="I9:I18" si="1">+$E$22+D9*$A$22+C9*$B$22+B9*$C$22+A9*$D$22</f>
        <v>144160.29891351881</v>
      </c>
      <c r="J9" s="15">
        <f>+J8</f>
        <v>149536.36363636365</v>
      </c>
      <c r="K9" s="15">
        <f t="shared" ref="K9:K18" si="2">(+I9-J9)^2</f>
        <v>28902071.904216725</v>
      </c>
      <c r="L9" s="15">
        <f t="shared" ref="L9:L18" si="3">+(H9-J9)^2</f>
        <v>30651322.314049702</v>
      </c>
    </row>
    <row r="10" spans="1:12" x14ac:dyDescent="0.25">
      <c r="A10" s="6">
        <v>2356</v>
      </c>
      <c r="B10" s="6">
        <v>3</v>
      </c>
      <c r="C10" s="6">
        <v>1.5</v>
      </c>
      <c r="D10" s="6">
        <v>33</v>
      </c>
      <c r="E10" s="14">
        <v>151000</v>
      </c>
      <c r="H10" s="15">
        <f t="shared" si="0"/>
        <v>151000</v>
      </c>
      <c r="I10" s="15">
        <f t="shared" si="1"/>
        <v>151130.23320593301</v>
      </c>
      <c r="J10" s="15">
        <f t="shared" ref="J10:J18" si="4">+J9</f>
        <v>149536.36363636365</v>
      </c>
      <c r="K10" s="15">
        <f t="shared" si="2"/>
        <v>2540420.2047992186</v>
      </c>
      <c r="L10" s="15">
        <f t="shared" si="3"/>
        <v>2142231.4049586467</v>
      </c>
    </row>
    <row r="11" spans="1:12" x14ac:dyDescent="0.25">
      <c r="A11" s="6">
        <v>2379</v>
      </c>
      <c r="B11" s="6">
        <v>3</v>
      </c>
      <c r="C11" s="6">
        <v>2</v>
      </c>
      <c r="D11" s="6">
        <v>43</v>
      </c>
      <c r="E11" s="14">
        <v>150000</v>
      </c>
      <c r="H11" s="15">
        <f t="shared" si="0"/>
        <v>150000</v>
      </c>
      <c r="I11" s="15">
        <f t="shared" si="1"/>
        <v>150700.21880083522</v>
      </c>
      <c r="J11" s="15">
        <f t="shared" si="4"/>
        <v>149536.36363636365</v>
      </c>
      <c r="K11" s="15">
        <f t="shared" si="2"/>
        <v>1354558.843867162</v>
      </c>
      <c r="L11" s="15">
        <f t="shared" si="3"/>
        <v>214958.67768594061</v>
      </c>
    </row>
    <row r="12" spans="1:12" x14ac:dyDescent="0.25">
      <c r="A12" s="6">
        <v>2402</v>
      </c>
      <c r="B12" s="6">
        <v>2</v>
      </c>
      <c r="C12" s="6">
        <v>3</v>
      </c>
      <c r="D12" s="6">
        <v>53</v>
      </c>
      <c r="E12" s="14">
        <v>139000</v>
      </c>
      <c r="H12" s="15">
        <f t="shared" si="0"/>
        <v>139000</v>
      </c>
      <c r="I12" s="15">
        <f t="shared" si="1"/>
        <v>139017.04155884645</v>
      </c>
      <c r="J12" s="15">
        <f t="shared" si="4"/>
        <v>149536.36363636365</v>
      </c>
      <c r="K12" s="15">
        <f t="shared" si="2"/>
        <v>110656136.97054066</v>
      </c>
      <c r="L12" s="15">
        <f t="shared" si="3"/>
        <v>111014958.67768617</v>
      </c>
    </row>
    <row r="13" spans="1:12" x14ac:dyDescent="0.25">
      <c r="A13" s="6">
        <v>2425</v>
      </c>
      <c r="B13" s="6">
        <v>4</v>
      </c>
      <c r="C13" s="6">
        <v>2</v>
      </c>
      <c r="D13" s="6">
        <v>23</v>
      </c>
      <c r="E13" s="14">
        <v>169000</v>
      </c>
      <c r="H13" s="15">
        <f t="shared" si="0"/>
        <v>169000</v>
      </c>
      <c r="I13" s="15">
        <f t="shared" si="1"/>
        <v>169186.23407618294</v>
      </c>
      <c r="J13" s="15">
        <f t="shared" si="4"/>
        <v>149536.36363636365</v>
      </c>
      <c r="K13" s="15">
        <f t="shared" si="2"/>
        <v>386117408.30168408</v>
      </c>
      <c r="L13" s="15">
        <f t="shared" si="3"/>
        <v>378833140.49586737</v>
      </c>
    </row>
    <row r="14" spans="1:12" x14ac:dyDescent="0.25">
      <c r="A14" s="6">
        <v>2448</v>
      </c>
      <c r="B14" s="6">
        <v>2</v>
      </c>
      <c r="C14" s="6">
        <v>1.5</v>
      </c>
      <c r="D14" s="6">
        <v>99</v>
      </c>
      <c r="E14" s="14">
        <v>126000</v>
      </c>
      <c r="H14" s="15">
        <f t="shared" si="0"/>
        <v>126000</v>
      </c>
      <c r="I14" s="15">
        <f t="shared" si="1"/>
        <v>125683.81982142077</v>
      </c>
      <c r="J14" s="15">
        <f t="shared" si="4"/>
        <v>149536.36363636365</v>
      </c>
      <c r="K14" s="15">
        <f t="shared" si="2"/>
        <v>568943846.44376993</v>
      </c>
      <c r="L14" s="15">
        <f t="shared" si="3"/>
        <v>553960413.22314095</v>
      </c>
    </row>
    <row r="15" spans="1:12" x14ac:dyDescent="0.25">
      <c r="A15" s="6">
        <v>2471</v>
      </c>
      <c r="B15" s="6">
        <v>2</v>
      </c>
      <c r="C15" s="6">
        <v>2</v>
      </c>
      <c r="D15" s="6">
        <v>34</v>
      </c>
      <c r="E15" s="14">
        <v>142900</v>
      </c>
      <c r="H15" s="15">
        <f t="shared" si="0"/>
        <v>142900</v>
      </c>
      <c r="I15" s="15">
        <f t="shared" si="1"/>
        <v>142821.59275166315</v>
      </c>
      <c r="J15" s="15">
        <f t="shared" si="4"/>
        <v>149536.36363636365</v>
      </c>
      <c r="K15" s="15">
        <f t="shared" si="2"/>
        <v>45088148.034021504</v>
      </c>
      <c r="L15" s="15">
        <f t="shared" si="3"/>
        <v>44041322.314049728</v>
      </c>
    </row>
    <row r="16" spans="1:12" x14ac:dyDescent="0.25">
      <c r="A16" s="6">
        <v>2494</v>
      </c>
      <c r="B16" s="6">
        <v>3</v>
      </c>
      <c r="C16" s="6">
        <v>3</v>
      </c>
      <c r="D16" s="6">
        <v>23</v>
      </c>
      <c r="E16" s="14">
        <v>163000</v>
      </c>
      <c r="H16" s="15">
        <f t="shared" si="0"/>
        <v>163000</v>
      </c>
      <c r="I16" s="15">
        <f t="shared" si="1"/>
        <v>161116.93229774316</v>
      </c>
      <c r="J16" s="15">
        <f t="shared" si="4"/>
        <v>149536.36363636365</v>
      </c>
      <c r="K16" s="15">
        <f t="shared" si="2"/>
        <v>134109570.52092525</v>
      </c>
      <c r="L16" s="15">
        <f t="shared" si="3"/>
        <v>181269504.13223112</v>
      </c>
    </row>
    <row r="17" spans="1:12" x14ac:dyDescent="0.25">
      <c r="A17" s="6">
        <v>2517</v>
      </c>
      <c r="B17" s="6">
        <v>4</v>
      </c>
      <c r="C17" s="6">
        <v>4</v>
      </c>
      <c r="D17" s="6">
        <v>55</v>
      </c>
      <c r="E17" s="14">
        <v>169000</v>
      </c>
      <c r="H17" s="15">
        <f t="shared" si="0"/>
        <v>169000</v>
      </c>
      <c r="I17" s="15">
        <f t="shared" si="1"/>
        <v>169340.07377156144</v>
      </c>
      <c r="J17" s="15">
        <f t="shared" si="4"/>
        <v>149536.36363636365</v>
      </c>
      <c r="K17" s="15">
        <f t="shared" si="2"/>
        <v>392186935.1189357</v>
      </c>
      <c r="L17" s="15">
        <f t="shared" si="3"/>
        <v>378833140.49586737</v>
      </c>
    </row>
    <row r="18" spans="1:12" x14ac:dyDescent="0.25">
      <c r="A18" s="6">
        <v>2540</v>
      </c>
      <c r="B18" s="6">
        <v>2</v>
      </c>
      <c r="C18" s="6">
        <v>3</v>
      </c>
      <c r="D18" s="6">
        <v>22</v>
      </c>
      <c r="E18" s="14">
        <v>149000</v>
      </c>
      <c r="H18" s="15">
        <f t="shared" si="0"/>
        <v>149000</v>
      </c>
      <c r="I18" s="15">
        <f t="shared" si="1"/>
        <v>150092.90511396452</v>
      </c>
      <c r="J18" s="15">
        <f t="shared" si="4"/>
        <v>149536.36363636365</v>
      </c>
      <c r="K18" s="15">
        <f t="shared" si="2"/>
        <v>309738.41629015887</v>
      </c>
      <c r="L18" s="15">
        <f t="shared" si="3"/>
        <v>287685.95041323447</v>
      </c>
    </row>
    <row r="19" spans="1:12" ht="14.25" customHeight="1" x14ac:dyDescent="0.25">
      <c r="A19" s="16"/>
      <c r="B19" s="16"/>
      <c r="C19" s="16"/>
      <c r="D19" s="16"/>
      <c r="E19" s="17"/>
      <c r="H19" s="15"/>
      <c r="I19" s="15"/>
      <c r="J19" s="15"/>
      <c r="K19" s="15"/>
      <c r="L19" s="15"/>
    </row>
    <row r="20" spans="1:12" ht="14.25" customHeight="1" x14ac:dyDescent="0.25">
      <c r="A20" s="102" t="s">
        <v>93</v>
      </c>
      <c r="B20" s="103"/>
      <c r="C20" s="16"/>
      <c r="D20" s="16"/>
      <c r="E20" s="17"/>
      <c r="H20" s="15"/>
      <c r="I20" s="15"/>
      <c r="J20" s="15"/>
      <c r="K20" s="15">
        <f>SUM(K8:K18)</f>
        <v>1732393319.2292516</v>
      </c>
      <c r="L20" s="15">
        <f>SUM(L8:L18)</f>
        <v>1738045454.5454545</v>
      </c>
    </row>
    <row r="21" spans="1:12" x14ac:dyDescent="0.25">
      <c r="A21" s="9" t="s">
        <v>46</v>
      </c>
      <c r="B21" s="9" t="s">
        <v>47</v>
      </c>
      <c r="C21" s="9" t="s">
        <v>48</v>
      </c>
      <c r="D21" s="9" t="s">
        <v>49</v>
      </c>
      <c r="E21" s="9" t="s">
        <v>18</v>
      </c>
      <c r="H21" s="10"/>
      <c r="I21" s="10"/>
      <c r="J21" s="10"/>
      <c r="K21" s="10"/>
      <c r="L21" s="10"/>
    </row>
    <row r="22" spans="1:12" x14ac:dyDescent="0.25">
      <c r="A22" s="18">
        <f t="array" ref="A22:E26">LINEST(E8:E18,A8:D18,TRUE,TRUE)</f>
        <v>-234.23716447120248</v>
      </c>
      <c r="B22" s="18">
        <v>2553.2106603915386</v>
      </c>
      <c r="C22" s="18">
        <v>12529.76816708675</v>
      </c>
      <c r="D22" s="18">
        <v>27.641387366020282</v>
      </c>
      <c r="E22" s="18">
        <v>52317.83050729135</v>
      </c>
      <c r="F22" s="54" t="s">
        <v>60</v>
      </c>
      <c r="H22" s="10"/>
      <c r="I22" s="10"/>
      <c r="J22" s="10"/>
      <c r="K22" s="22" t="s">
        <v>50</v>
      </c>
      <c r="L22" s="22">
        <f>+K20/L20</f>
        <v>0.9967479933845107</v>
      </c>
    </row>
    <row r="23" spans="1:12" x14ac:dyDescent="0.25">
      <c r="A23" s="19">
        <v>13.26801147550036</v>
      </c>
      <c r="B23" s="19">
        <v>530.66915193037812</v>
      </c>
      <c r="C23" s="19">
        <v>400.06683819395295</v>
      </c>
      <c r="D23" s="19">
        <v>5.429374041545314</v>
      </c>
      <c r="E23" s="19">
        <v>12237.361602862349</v>
      </c>
      <c r="F23" s="55" t="s">
        <v>51</v>
      </c>
      <c r="K23" s="22" t="s">
        <v>52</v>
      </c>
      <c r="L23" s="22">
        <f>+A24</f>
        <v>0.99674799338451003</v>
      </c>
    </row>
    <row r="24" spans="1:12" x14ac:dyDescent="0.25">
      <c r="A24" s="20">
        <v>0.99674799338451003</v>
      </c>
      <c r="B24" s="20">
        <v>970.57846292850593</v>
      </c>
      <c r="C24" t="e">
        <v>#N/A</v>
      </c>
      <c r="D24" t="e">
        <v>#N/A</v>
      </c>
      <c r="E24" t="e">
        <v>#N/A</v>
      </c>
      <c r="F24" s="56" t="s">
        <v>53</v>
      </c>
    </row>
    <row r="25" spans="1:12" x14ac:dyDescent="0.25">
      <c r="A25" s="21">
        <v>459.75367422539273</v>
      </c>
      <c r="B25" s="21">
        <v>6</v>
      </c>
      <c r="C25" t="e">
        <v>#N/A</v>
      </c>
      <c r="D25" t="e">
        <v>#N/A</v>
      </c>
      <c r="E25" t="e">
        <v>#N/A</v>
      </c>
      <c r="F25" s="57" t="s">
        <v>10</v>
      </c>
    </row>
    <row r="26" spans="1:12" x14ac:dyDescent="0.25">
      <c r="A26" s="52">
        <v>1732393319.2292504</v>
      </c>
      <c r="B26" s="52">
        <v>5652135.3162039667</v>
      </c>
      <c r="C26" t="e">
        <v>#N/A</v>
      </c>
      <c r="D26" t="e">
        <v>#N/A</v>
      </c>
      <c r="E26" t="e">
        <v>#N/A</v>
      </c>
      <c r="F26" s="53" t="s">
        <v>92</v>
      </c>
    </row>
    <row r="28" spans="1:12" ht="22.5" x14ac:dyDescent="0.25">
      <c r="A28" s="115" t="s">
        <v>54</v>
      </c>
      <c r="B28" s="115" t="s">
        <v>55</v>
      </c>
      <c r="C28" s="115" t="s">
        <v>56</v>
      </c>
      <c r="D28" s="115" t="s">
        <v>57</v>
      </c>
      <c r="E28" s="115" t="s">
        <v>134</v>
      </c>
    </row>
    <row r="29" spans="1:12" x14ac:dyDescent="0.25">
      <c r="A29" s="10">
        <v>25</v>
      </c>
      <c r="B29" s="10">
        <v>2</v>
      </c>
      <c r="C29" s="10">
        <v>3</v>
      </c>
      <c r="D29" s="10">
        <v>2500</v>
      </c>
      <c r="E29" s="10">
        <f>+E22+D29*D22+C29*C22+B29*B22+A29*A22</f>
        <v>158261.09563260531</v>
      </c>
    </row>
    <row r="30" spans="1:12" x14ac:dyDescent="0.25">
      <c r="A30" s="26"/>
      <c r="B30" s="26"/>
      <c r="C30" s="26"/>
      <c r="D30" s="26"/>
      <c r="E30" s="26"/>
    </row>
    <row r="31" spans="1:12" s="28" customFormat="1" ht="11.25" x14ac:dyDescent="0.2">
      <c r="A31" s="27" t="s">
        <v>58</v>
      </c>
    </row>
    <row r="32" spans="1:12" s="28" customFormat="1" ht="11.25" x14ac:dyDescent="0.2">
      <c r="A32" s="29" t="s">
        <v>59</v>
      </c>
    </row>
    <row r="33" spans="1:7" s="28" customFormat="1" ht="11.25" x14ac:dyDescent="0.2">
      <c r="A33" s="29"/>
    </row>
    <row r="34" spans="1:7" s="28" customFormat="1" ht="11.25" x14ac:dyDescent="0.2">
      <c r="A34" s="29"/>
    </row>
    <row r="35" spans="1:7" s="28" customFormat="1" ht="12" customHeight="1" x14ac:dyDescent="0.2">
      <c r="A35" s="29"/>
      <c r="F35" s="61" t="s">
        <v>60</v>
      </c>
      <c r="G35" s="64"/>
    </row>
    <row r="36" spans="1:7" ht="12" customHeight="1" x14ac:dyDescent="0.3">
      <c r="A36" s="31"/>
      <c r="F36" s="62" t="s">
        <v>51</v>
      </c>
      <c r="G36" s="23"/>
    </row>
    <row r="37" spans="1:7" ht="12" customHeight="1" x14ac:dyDescent="0.3">
      <c r="A37" s="31"/>
      <c r="F37" s="60" t="s">
        <v>61</v>
      </c>
      <c r="G37" s="24"/>
    </row>
    <row r="38" spans="1:7" ht="12" customHeight="1" x14ac:dyDescent="0.3">
      <c r="A38" s="31"/>
      <c r="F38" s="59" t="s">
        <v>62</v>
      </c>
      <c r="G38" s="25"/>
    </row>
    <row r="39" spans="1:7" ht="12" customHeight="1" x14ac:dyDescent="0.25">
      <c r="F39" s="58" t="s">
        <v>91</v>
      </c>
      <c r="G39" s="51"/>
    </row>
    <row r="40" spans="1:7" s="28" customFormat="1" ht="11.25" x14ac:dyDescent="0.2">
      <c r="A40" s="29" t="s">
        <v>63</v>
      </c>
    </row>
    <row r="41" spans="1:7" s="28" customFormat="1" ht="11.25" x14ac:dyDescent="0.2">
      <c r="A41" s="29" t="s">
        <v>64</v>
      </c>
    </row>
    <row r="42" spans="1:7" s="28" customFormat="1" ht="11.25" x14ac:dyDescent="0.2">
      <c r="A42" s="29" t="s">
        <v>65</v>
      </c>
    </row>
    <row r="43" spans="1:7" s="28" customFormat="1" ht="11.25" x14ac:dyDescent="0.2">
      <c r="A43" s="29" t="s">
        <v>66</v>
      </c>
    </row>
    <row r="44" spans="1:7" s="28" customFormat="1" ht="12" thickBot="1" x14ac:dyDescent="0.25">
      <c r="A44" s="29"/>
    </row>
    <row r="45" spans="1:7" ht="18" thickBot="1" x14ac:dyDescent="0.3">
      <c r="A45" s="32"/>
      <c r="B45" s="32"/>
      <c r="C45" s="32"/>
      <c r="D45" s="32"/>
      <c r="E45" s="32"/>
      <c r="F45" s="2" t="s">
        <v>0</v>
      </c>
      <c r="G45" s="2" t="s">
        <v>1</v>
      </c>
    </row>
    <row r="46" spans="1:7" ht="15.75" thickBot="1" x14ac:dyDescent="0.3">
      <c r="A46" s="33"/>
      <c r="B46" s="33"/>
      <c r="C46" s="33"/>
      <c r="D46" s="33"/>
      <c r="E46" s="33"/>
      <c r="F46" s="3" t="s">
        <v>2</v>
      </c>
      <c r="G46" s="3" t="s">
        <v>3</v>
      </c>
    </row>
    <row r="47" spans="1:7" ht="30.75" thickBot="1" x14ac:dyDescent="0.3">
      <c r="A47" s="29"/>
      <c r="B47" s="28"/>
      <c r="C47" s="28"/>
      <c r="D47" s="28"/>
      <c r="E47" s="28"/>
      <c r="F47" s="4" t="s">
        <v>4</v>
      </c>
      <c r="G47" s="4" t="s">
        <v>5</v>
      </c>
    </row>
    <row r="48" spans="1:7" ht="102.75" thickBot="1" x14ac:dyDescent="0.3">
      <c r="F48" s="3" t="s">
        <v>6</v>
      </c>
      <c r="G48" s="3" t="s">
        <v>7</v>
      </c>
    </row>
    <row r="49" spans="1:7" ht="15.75" thickBot="1" x14ac:dyDescent="0.3">
      <c r="F49" s="4" t="s">
        <v>8</v>
      </c>
      <c r="G49" s="4" t="s">
        <v>9</v>
      </c>
    </row>
    <row r="50" spans="1:7" ht="39" thickBot="1" x14ac:dyDescent="0.3">
      <c r="F50" s="3" t="s">
        <v>10</v>
      </c>
      <c r="G50" s="3" t="s">
        <v>11</v>
      </c>
    </row>
    <row r="51" spans="1:7" ht="105.75" thickBot="1" x14ac:dyDescent="0.3">
      <c r="F51" s="4" t="s">
        <v>12</v>
      </c>
      <c r="G51" s="5" t="s">
        <v>13</v>
      </c>
    </row>
    <row r="52" spans="1:7" ht="15.75" thickBot="1" x14ac:dyDescent="0.3">
      <c r="F52" s="3" t="s">
        <v>14</v>
      </c>
      <c r="G52" s="3" t="s">
        <v>15</v>
      </c>
    </row>
    <row r="53" spans="1:7" ht="39" thickBot="1" x14ac:dyDescent="0.3">
      <c r="F53" s="4" t="s">
        <v>16</v>
      </c>
      <c r="G53" s="4" t="s">
        <v>17</v>
      </c>
    </row>
    <row r="57" spans="1:7" x14ac:dyDescent="0.25">
      <c r="A57" s="7" t="s">
        <v>45</v>
      </c>
      <c r="B57" s="7"/>
    </row>
    <row r="58" spans="1:7" x14ac:dyDescent="0.25">
      <c r="A58" s="7" t="s">
        <v>67</v>
      </c>
      <c r="B58" s="7"/>
      <c r="C58" s="7"/>
      <c r="D58" s="1"/>
      <c r="E58" s="1"/>
    </row>
    <row r="59" spans="1:7" x14ac:dyDescent="0.25">
      <c r="A59" s="34" t="s">
        <v>68</v>
      </c>
      <c r="B59" s="34" t="s">
        <v>20</v>
      </c>
      <c r="C59" s="34" t="s">
        <v>69</v>
      </c>
      <c r="D59" s="34" t="s">
        <v>18</v>
      </c>
      <c r="E59" s="35"/>
    </row>
    <row r="60" spans="1:7" x14ac:dyDescent="0.25">
      <c r="A60" s="36"/>
      <c r="B60" s="36"/>
      <c r="C60" s="36"/>
      <c r="D60" s="37">
        <f>+E22</f>
        <v>52317.83050729135</v>
      </c>
      <c r="E60" s="38">
        <f>+D60</f>
        <v>52317.83050729135</v>
      </c>
    </row>
    <row r="61" spans="1:7" x14ac:dyDescent="0.25">
      <c r="A61" s="37">
        <f>+D22</f>
        <v>27.641387366020282</v>
      </c>
      <c r="B61" s="36">
        <f>+D29</f>
        <v>2500</v>
      </c>
      <c r="C61" s="37">
        <f>+B61*A61</f>
        <v>69103.468415050709</v>
      </c>
      <c r="D61" s="36"/>
      <c r="E61" s="38">
        <f>+C61</f>
        <v>69103.468415050709</v>
      </c>
    </row>
    <row r="62" spans="1:7" x14ac:dyDescent="0.25">
      <c r="A62" s="37">
        <f>+C22</f>
        <v>12529.76816708675</v>
      </c>
      <c r="B62" s="36">
        <f>+C29</f>
        <v>3</v>
      </c>
      <c r="C62" s="37">
        <f t="shared" ref="C62:C64" si="5">+B62*A62</f>
        <v>37589.304501260252</v>
      </c>
      <c r="D62" s="36"/>
      <c r="E62" s="38">
        <f t="shared" ref="E62:E64" si="6">+C62</f>
        <v>37589.304501260252</v>
      </c>
    </row>
    <row r="63" spans="1:7" x14ac:dyDescent="0.25">
      <c r="A63" s="37">
        <f>+B22</f>
        <v>2553.2106603915386</v>
      </c>
      <c r="B63" s="36">
        <f>+B29</f>
        <v>2</v>
      </c>
      <c r="C63" s="37">
        <f t="shared" si="5"/>
        <v>5106.4213207830771</v>
      </c>
      <c r="D63" s="36"/>
      <c r="E63" s="38">
        <f t="shared" si="6"/>
        <v>5106.4213207830771</v>
      </c>
    </row>
    <row r="64" spans="1:7" x14ac:dyDescent="0.25">
      <c r="A64" s="37">
        <f>+A22</f>
        <v>-234.23716447120248</v>
      </c>
      <c r="B64" s="36">
        <f>+A29</f>
        <v>25</v>
      </c>
      <c r="C64" s="37">
        <f t="shared" si="5"/>
        <v>-5855.9291117800622</v>
      </c>
      <c r="D64" s="36"/>
      <c r="E64" s="38">
        <f t="shared" si="6"/>
        <v>-5855.9291117800622</v>
      </c>
    </row>
    <row r="65" spans="1:5" x14ac:dyDescent="0.25">
      <c r="A65" s="39"/>
      <c r="B65" s="39"/>
      <c r="C65" s="39"/>
      <c r="D65" s="40" t="s">
        <v>70</v>
      </c>
      <c r="E65" s="41">
        <f>SUM(E60:E64)</f>
        <v>158261.09563260531</v>
      </c>
    </row>
    <row r="68" spans="1:5" x14ac:dyDescent="0.25">
      <c r="A68" s="42" t="s">
        <v>71</v>
      </c>
      <c r="B68" s="43"/>
    </row>
    <row r="69" spans="1:5" x14ac:dyDescent="0.25">
      <c r="A69" s="44"/>
      <c r="B69" s="43"/>
    </row>
    <row r="70" spans="1:5" x14ac:dyDescent="0.25">
      <c r="A70" s="45" t="s">
        <v>72</v>
      </c>
      <c r="B70" s="43"/>
    </row>
    <row r="71" spans="1:5" x14ac:dyDescent="0.25">
      <c r="A71" s="44"/>
      <c r="B71" s="43"/>
    </row>
    <row r="72" spans="1:5" x14ac:dyDescent="0.25">
      <c r="A72" s="45" t="s">
        <v>73</v>
      </c>
      <c r="B72" s="43"/>
    </row>
    <row r="73" spans="1:5" x14ac:dyDescent="0.25">
      <c r="A73" s="44"/>
      <c r="B73" s="43"/>
    </row>
    <row r="74" spans="1:5" x14ac:dyDescent="0.25">
      <c r="A74" s="45" t="s">
        <v>74</v>
      </c>
      <c r="B74" s="43"/>
    </row>
    <row r="75" spans="1:5" x14ac:dyDescent="0.25">
      <c r="A75" s="44"/>
      <c r="B75" s="43"/>
    </row>
    <row r="76" spans="1:5" x14ac:dyDescent="0.25">
      <c r="A76" s="45" t="s">
        <v>75</v>
      </c>
      <c r="B76" s="43"/>
    </row>
    <row r="77" spans="1:5" x14ac:dyDescent="0.25">
      <c r="A77" s="44"/>
      <c r="B77" s="43"/>
    </row>
    <row r="78" spans="1:5" x14ac:dyDescent="0.25">
      <c r="A78" s="42" t="s">
        <v>76</v>
      </c>
      <c r="B78" s="43"/>
    </row>
    <row r="79" spans="1:5" x14ac:dyDescent="0.25">
      <c r="A79" s="44"/>
      <c r="B79" s="43"/>
    </row>
    <row r="80" spans="1:5" x14ac:dyDescent="0.25">
      <c r="A80" s="45" t="s">
        <v>77</v>
      </c>
      <c r="B80" s="43"/>
    </row>
    <row r="81" spans="1:2" x14ac:dyDescent="0.25">
      <c r="A81" s="44"/>
      <c r="B81" s="43"/>
    </row>
    <row r="82" spans="1:2" x14ac:dyDescent="0.25">
      <c r="A82" s="45" t="s">
        <v>78</v>
      </c>
      <c r="B82" s="43"/>
    </row>
    <row r="83" spans="1:2" x14ac:dyDescent="0.25">
      <c r="A83" s="44"/>
      <c r="B83" s="43"/>
    </row>
    <row r="84" spans="1:2" x14ac:dyDescent="0.25">
      <c r="A84" s="45" t="s">
        <v>79</v>
      </c>
      <c r="B84" s="43"/>
    </row>
    <row r="85" spans="1:2" x14ac:dyDescent="0.25">
      <c r="A85" s="44"/>
      <c r="B85" s="43"/>
    </row>
    <row r="86" spans="1:2" x14ac:dyDescent="0.25">
      <c r="A86" s="45" t="s">
        <v>80</v>
      </c>
      <c r="B86" s="43"/>
    </row>
    <row r="87" spans="1:2" x14ac:dyDescent="0.25">
      <c r="A87" s="44"/>
      <c r="B87" s="43"/>
    </row>
    <row r="88" spans="1:2" ht="34.5" x14ac:dyDescent="0.25">
      <c r="A88" s="46" t="s">
        <v>81</v>
      </c>
      <c r="B88" s="46" t="s">
        <v>82</v>
      </c>
    </row>
    <row r="89" spans="1:2" x14ac:dyDescent="0.25">
      <c r="A89" s="47" t="s">
        <v>83</v>
      </c>
      <c r="B89" s="47">
        <v>5.0999999999999996</v>
      </c>
    </row>
    <row r="90" spans="1:2" ht="23.25" x14ac:dyDescent="0.25">
      <c r="A90" s="47" t="s">
        <v>84</v>
      </c>
      <c r="B90" s="47">
        <v>31.3</v>
      </c>
    </row>
    <row r="91" spans="1:2" ht="23.25" x14ac:dyDescent="0.25">
      <c r="A91" s="47" t="s">
        <v>85</v>
      </c>
      <c r="B91" s="47">
        <v>4.8</v>
      </c>
    </row>
    <row r="92" spans="1:2" x14ac:dyDescent="0.25">
      <c r="A92" s="47" t="s">
        <v>86</v>
      </c>
      <c r="B92" s="47">
        <v>17.7</v>
      </c>
    </row>
    <row r="93" spans="1:2" x14ac:dyDescent="0.25">
      <c r="A93" s="44"/>
      <c r="B93" s="43"/>
    </row>
    <row r="94" spans="1:2" x14ac:dyDescent="0.25">
      <c r="A94" s="45" t="s">
        <v>87</v>
      </c>
      <c r="B94" s="43"/>
    </row>
  </sheetData>
  <mergeCells count="2">
    <mergeCell ref="A20:B20"/>
    <mergeCell ref="H6:L6"/>
  </mergeCells>
  <hyperlinks>
    <hyperlink ref="G51" r:id="rId1" location="BMexample4" display="http://office.microsoft.com/client/helppreview.aspx?AssetId=HP100698389990&amp;lcid=1040&amp;NS=EXCEL&amp;Version=12&amp;queryid=&amp;respos=1&amp;HelpID=xlmain11%2Echm60097 - BMexample4"/>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
  <sheetViews>
    <sheetView tabSelected="1" zoomScale="110" zoomScaleNormal="110" workbookViewId="0">
      <selection activeCell="J19" sqref="J19"/>
    </sheetView>
  </sheetViews>
  <sheetFormatPr defaultRowHeight="15" x14ac:dyDescent="0.25"/>
  <cols>
    <col min="6" max="6" width="12.42578125" bestFit="1" customWidth="1"/>
    <col min="7" max="7" width="14.140625" customWidth="1"/>
    <col min="8" max="11" width="9.28515625" bestFit="1" customWidth="1"/>
  </cols>
  <sheetData>
    <row r="1" spans="1:11" x14ac:dyDescent="0.25">
      <c r="A1" t="s">
        <v>117</v>
      </c>
      <c r="G1" t="s">
        <v>119</v>
      </c>
    </row>
    <row r="2" spans="1:11" x14ac:dyDescent="0.25">
      <c r="A2" s="91" t="s">
        <v>21</v>
      </c>
      <c r="B2" s="8" t="s">
        <v>22</v>
      </c>
      <c r="C2" s="97" t="s">
        <v>23</v>
      </c>
      <c r="D2" s="95" t="s">
        <v>24</v>
      </c>
      <c r="E2" s="96" t="s">
        <v>25</v>
      </c>
      <c r="G2" s="52">
        <f t="array" ref="G2:K6">LINEST(B4:B10,C4:E10,TRUE,TRUE)</f>
        <v>-319.45994257844956</v>
      </c>
      <c r="H2" s="94">
        <v>-36192.140041646664</v>
      </c>
      <c r="I2" s="21">
        <v>2885.508308454197</v>
      </c>
      <c r="J2" s="7">
        <v>-36979.278767589582</v>
      </c>
      <c r="K2" t="e">
        <v>#N/A</v>
      </c>
    </row>
    <row r="3" spans="1:11" x14ac:dyDescent="0.25">
      <c r="A3" s="91"/>
      <c r="B3" s="8" t="s">
        <v>26</v>
      </c>
      <c r="C3" s="12" t="s">
        <v>27</v>
      </c>
      <c r="D3" s="12" t="s">
        <v>28</v>
      </c>
      <c r="E3" s="12" t="s">
        <v>29</v>
      </c>
      <c r="G3" s="1">
        <v>16.02952511942371</v>
      </c>
      <c r="H3" s="1">
        <v>982.20558587383744</v>
      </c>
      <c r="I3" s="1">
        <v>38.558744704631025</v>
      </c>
      <c r="J3" s="1">
        <v>3612.2340807871897</v>
      </c>
      <c r="K3" t="e">
        <v>#N/A</v>
      </c>
    </row>
    <row r="4" spans="1:11" x14ac:dyDescent="0.25">
      <c r="A4" s="91">
        <v>1</v>
      </c>
      <c r="B4" s="8">
        <v>247000</v>
      </c>
      <c r="C4" s="12">
        <v>120</v>
      </c>
      <c r="D4" s="12">
        <v>1</v>
      </c>
      <c r="E4" s="12">
        <v>80</v>
      </c>
      <c r="G4" s="98">
        <v>0.99947698518726258</v>
      </c>
      <c r="H4" s="1">
        <v>1010.4483446629507</v>
      </c>
      <c r="I4" s="1" t="e">
        <v>#N/A</v>
      </c>
      <c r="J4" s="1" t="e">
        <v>#N/A</v>
      </c>
      <c r="K4" t="e">
        <v>#N/A</v>
      </c>
    </row>
    <row r="5" spans="1:11" x14ac:dyDescent="0.25">
      <c r="A5" s="91">
        <f>1+A4</f>
        <v>2</v>
      </c>
      <c r="B5" s="8">
        <v>250500</v>
      </c>
      <c r="C5" s="12">
        <v>132</v>
      </c>
      <c r="D5" s="12">
        <v>2</v>
      </c>
      <c r="E5" s="12">
        <v>68</v>
      </c>
      <c r="G5" s="1">
        <v>1910.9917364597391</v>
      </c>
      <c r="H5" s="1">
        <v>3</v>
      </c>
      <c r="I5" s="1" t="e">
        <v>#N/A</v>
      </c>
      <c r="J5" s="1" t="e">
        <v>#N/A</v>
      </c>
      <c r="K5" t="e">
        <v>#N/A</v>
      </c>
    </row>
    <row r="6" spans="1:11" x14ac:dyDescent="0.25">
      <c r="A6" s="91">
        <f t="shared" ref="A6:A9" si="0">1+A5</f>
        <v>3</v>
      </c>
      <c r="B6" s="8">
        <v>189750</v>
      </c>
      <c r="C6" s="12">
        <v>99</v>
      </c>
      <c r="D6" s="12">
        <v>1</v>
      </c>
      <c r="E6" s="12">
        <v>71</v>
      </c>
      <c r="G6" s="1">
        <v>5853401268.1425896</v>
      </c>
      <c r="H6" s="1">
        <v>3063017.5716962917</v>
      </c>
      <c r="I6" s="1" t="e">
        <v>#N/A</v>
      </c>
      <c r="J6" s="1" t="e">
        <v>#N/A</v>
      </c>
      <c r="K6" t="e">
        <v>#N/A</v>
      </c>
    </row>
    <row r="7" spans="1:11" x14ac:dyDescent="0.25">
      <c r="A7" s="91">
        <f t="shared" si="0"/>
        <v>4</v>
      </c>
      <c r="B7" s="8">
        <v>258250</v>
      </c>
      <c r="C7" s="12">
        <v>130</v>
      </c>
      <c r="D7" s="12">
        <v>2</v>
      </c>
      <c r="E7" s="12">
        <v>21</v>
      </c>
    </row>
    <row r="8" spans="1:11" x14ac:dyDescent="0.25">
      <c r="A8" s="91">
        <f t="shared" si="0"/>
        <v>5</v>
      </c>
      <c r="B8" s="8">
        <v>239000</v>
      </c>
      <c r="C8" s="12">
        <v>110</v>
      </c>
      <c r="D8" s="12">
        <v>1</v>
      </c>
      <c r="E8" s="12">
        <v>20</v>
      </c>
    </row>
    <row r="9" spans="1:11" x14ac:dyDescent="0.25">
      <c r="A9" s="91">
        <f t="shared" si="0"/>
        <v>6</v>
      </c>
      <c r="B9" s="8">
        <v>208750</v>
      </c>
      <c r="C9" s="12">
        <v>100</v>
      </c>
      <c r="D9" s="12">
        <v>1</v>
      </c>
      <c r="E9" s="12">
        <v>19</v>
      </c>
    </row>
    <row r="10" spans="1:11" x14ac:dyDescent="0.25">
      <c r="A10" s="66">
        <f>1+A9</f>
        <v>7</v>
      </c>
      <c r="B10" s="92">
        <v>181250</v>
      </c>
      <c r="C10" s="12">
        <v>105</v>
      </c>
      <c r="D10" s="12">
        <v>2</v>
      </c>
      <c r="E10" s="12">
        <v>39</v>
      </c>
    </row>
    <row r="11" spans="1:11" x14ac:dyDescent="0.25">
      <c r="A11" s="67" t="s">
        <v>34</v>
      </c>
      <c r="B11" s="93">
        <f>AVERAGE(B4:B10)</f>
        <v>224928.57142857142</v>
      </c>
      <c r="C11" s="65"/>
      <c r="D11" s="65"/>
      <c r="E11" s="65"/>
    </row>
    <row r="13" spans="1:11" x14ac:dyDescent="0.25">
      <c r="A13" t="s">
        <v>115</v>
      </c>
      <c r="F13" s="104">
        <v>1100</v>
      </c>
    </row>
    <row r="14" spans="1:11" x14ac:dyDescent="0.25">
      <c r="A14" t="s">
        <v>122</v>
      </c>
      <c r="H14" s="104">
        <v>5</v>
      </c>
      <c r="I14" t="s">
        <v>29</v>
      </c>
    </row>
    <row r="15" spans="1:11" x14ac:dyDescent="0.25">
      <c r="A15" t="s">
        <v>120</v>
      </c>
    </row>
    <row r="16" spans="1:11" x14ac:dyDescent="0.25">
      <c r="A16" t="s">
        <v>121</v>
      </c>
    </row>
    <row r="17" spans="1:7" x14ac:dyDescent="0.25">
      <c r="A17" t="s">
        <v>114</v>
      </c>
      <c r="E17" s="1">
        <f>+F13</f>
        <v>1100</v>
      </c>
      <c r="F17" s="1">
        <f>+B11</f>
        <v>224928.57142857142</v>
      </c>
      <c r="G17" s="105">
        <f>+F17*E17</f>
        <v>247421428.57142857</v>
      </c>
    </row>
    <row r="18" spans="1:7" x14ac:dyDescent="0.25">
      <c r="A18" t="s">
        <v>123</v>
      </c>
      <c r="E18" s="1">
        <f>+B11</f>
        <v>224928.57142857142</v>
      </c>
      <c r="F18" s="1">
        <f>+G2</f>
        <v>-319.45994257844956</v>
      </c>
      <c r="G18" s="7">
        <f>-F18/E18</f>
        <v>1.4202728472843106E-3</v>
      </c>
    </row>
    <row r="19" spans="1:7" x14ac:dyDescent="0.25">
      <c r="A19" t="s">
        <v>124</v>
      </c>
      <c r="E19" s="1">
        <f>+G18</f>
        <v>1.4202728472843106E-3</v>
      </c>
      <c r="F19" s="1">
        <f>+G17</f>
        <v>247421428.57142857</v>
      </c>
      <c r="G19" s="7">
        <f>+E19*F19</f>
        <v>351405.93683629454</v>
      </c>
    </row>
    <row r="20" spans="1:7" x14ac:dyDescent="0.25">
      <c r="A20" t="s">
        <v>125</v>
      </c>
      <c r="E20" s="1">
        <v>5</v>
      </c>
      <c r="F20" s="1">
        <f>+G19</f>
        <v>351405.93683629454</v>
      </c>
      <c r="G20" s="7">
        <f>+F20*E20</f>
        <v>1757029.6841814728</v>
      </c>
    </row>
  </sheetData>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8"/>
  <sheetViews>
    <sheetView zoomScale="130" zoomScaleNormal="130" workbookViewId="0">
      <selection activeCell="V12" sqref="V12"/>
    </sheetView>
  </sheetViews>
  <sheetFormatPr defaultRowHeight="15" x14ac:dyDescent="0.25"/>
  <cols>
    <col min="1" max="2" width="12" bestFit="1" customWidth="1"/>
    <col min="3" max="3" width="9.5703125" bestFit="1" customWidth="1"/>
    <col min="4" max="4" width="13" customWidth="1"/>
    <col min="5" max="5" width="9.28515625" bestFit="1" customWidth="1"/>
    <col min="7" max="7" width="11.140625" bestFit="1" customWidth="1"/>
    <col min="8" max="8" width="12.5703125" customWidth="1"/>
    <col min="9" max="9" width="13.140625" bestFit="1" customWidth="1"/>
    <col min="10" max="10" width="9.42578125" bestFit="1" customWidth="1"/>
    <col min="11" max="11" width="12.42578125" bestFit="1" customWidth="1"/>
    <col min="12" max="12" width="12.28515625" bestFit="1" customWidth="1"/>
    <col min="16" max="20" width="11.7109375" customWidth="1"/>
  </cols>
  <sheetData>
    <row r="1" spans="1:23" x14ac:dyDescent="0.25">
      <c r="A1" s="11" t="s">
        <v>126</v>
      </c>
      <c r="B1" s="11"/>
      <c r="C1" s="11"/>
      <c r="D1" s="11"/>
    </row>
    <row r="2" spans="1:23" x14ac:dyDescent="0.25">
      <c r="A2" s="50" t="s">
        <v>21</v>
      </c>
      <c r="B2" s="12" t="s">
        <v>22</v>
      </c>
      <c r="C2" s="12" t="s">
        <v>23</v>
      </c>
      <c r="D2" s="12" t="s">
        <v>24</v>
      </c>
      <c r="E2" s="12" t="s">
        <v>96</v>
      </c>
      <c r="F2" s="12" t="s">
        <v>94</v>
      </c>
      <c r="H2" s="106" t="s">
        <v>118</v>
      </c>
      <c r="P2" s="99" t="s">
        <v>99</v>
      </c>
      <c r="Q2" s="99"/>
      <c r="R2" s="99"/>
      <c r="S2" s="99"/>
      <c r="T2" s="99"/>
    </row>
    <row r="3" spans="1:23" ht="23.25" x14ac:dyDescent="0.25">
      <c r="A3" s="50"/>
      <c r="B3" s="12" t="s">
        <v>26</v>
      </c>
      <c r="C3" s="12" t="s">
        <v>27</v>
      </c>
      <c r="D3" s="12" t="s">
        <v>28</v>
      </c>
      <c r="E3" s="12" t="s">
        <v>97</v>
      </c>
      <c r="F3" s="70" t="s">
        <v>95</v>
      </c>
      <c r="H3" s="8" t="s">
        <v>94</v>
      </c>
      <c r="I3" s="8" t="s">
        <v>96</v>
      </c>
      <c r="J3" s="8" t="s">
        <v>24</v>
      </c>
      <c r="K3" s="8" t="s">
        <v>30</v>
      </c>
      <c r="L3" s="8" t="s">
        <v>19</v>
      </c>
      <c r="P3" s="13" t="s">
        <v>31</v>
      </c>
      <c r="Q3" s="13" t="s">
        <v>32</v>
      </c>
      <c r="R3" s="13" t="s">
        <v>42</v>
      </c>
      <c r="S3" s="13" t="s">
        <v>43</v>
      </c>
      <c r="T3" s="13" t="s">
        <v>44</v>
      </c>
      <c r="V3" s="75" t="s">
        <v>101</v>
      </c>
      <c r="W3" s="77" t="s">
        <v>102</v>
      </c>
    </row>
    <row r="4" spans="1:23" x14ac:dyDescent="0.25">
      <c r="A4" s="50">
        <v>1</v>
      </c>
      <c r="B4" s="8">
        <v>296400</v>
      </c>
      <c r="C4" s="12">
        <v>120</v>
      </c>
      <c r="D4" s="12">
        <v>1</v>
      </c>
      <c r="E4" s="12">
        <v>2000</v>
      </c>
      <c r="F4" s="12">
        <v>1</v>
      </c>
      <c r="H4" s="8">
        <f t="array" ref="H4:L8">LINEST(B4:B13,C4:F13,TRUE,TRUE)</f>
        <v>27327.459785782456</v>
      </c>
      <c r="I4" s="8">
        <v>-10.143154513466968</v>
      </c>
      <c r="J4" s="8">
        <v>-44235.952056410846</v>
      </c>
      <c r="K4" s="8">
        <v>2677.4264309639789</v>
      </c>
      <c r="L4" s="8">
        <v>-1536.9745383333811</v>
      </c>
      <c r="P4" s="15">
        <f t="shared" ref="P4:P13" si="0">+B4</f>
        <v>296400</v>
      </c>
      <c r="Q4" s="15">
        <f t="shared" ref="Q4:Q13" si="1">+$E$20+$D$20*C4+$C$20*D4+$B$20*E4+$A$20*F4</f>
        <v>282559.3958797818</v>
      </c>
      <c r="R4" s="15">
        <f>+$B$14</f>
        <v>241640</v>
      </c>
      <c r="S4" s="15">
        <f>(+Q4-R4)^2</f>
        <v>1674396959.1663041</v>
      </c>
      <c r="T4" s="15">
        <f>+(P4-R4)^2</f>
        <v>2998657600</v>
      </c>
      <c r="V4" s="76">
        <f>+P4-Q4</f>
        <v>13840.604120218195</v>
      </c>
      <c r="W4" s="78">
        <f>+V4/P4%</f>
        <v>4.6695695412342086</v>
      </c>
    </row>
    <row r="5" spans="1:23" x14ac:dyDescent="0.25">
      <c r="A5" s="50">
        <f>1+A4</f>
        <v>2</v>
      </c>
      <c r="B5" s="8">
        <v>250000</v>
      </c>
      <c r="C5" s="12">
        <v>130</v>
      </c>
      <c r="D5" s="12">
        <v>2</v>
      </c>
      <c r="E5" s="12">
        <v>1000</v>
      </c>
      <c r="F5" s="12">
        <v>0</v>
      </c>
      <c r="H5" s="19">
        <v>9798.8608456896509</v>
      </c>
      <c r="I5" s="19">
        <v>8.3500957711130877</v>
      </c>
      <c r="J5" s="19">
        <v>9593.2206411876195</v>
      </c>
      <c r="K5" s="19">
        <v>393.64737206675971</v>
      </c>
      <c r="L5" s="19">
        <v>41946.377871360164</v>
      </c>
      <c r="P5" s="15">
        <f t="shared" si="0"/>
        <v>250000</v>
      </c>
      <c r="Q5" s="15">
        <f t="shared" si="1"/>
        <v>247913.40286069523</v>
      </c>
      <c r="R5" s="15">
        <f t="shared" ref="R5:R13" si="2">+$B$14</f>
        <v>241640</v>
      </c>
      <c r="S5" s="15">
        <f t="shared" ref="S5:S13" si="3">(+Q5-R5)^2</f>
        <v>39355583.452579148</v>
      </c>
      <c r="T5" s="15">
        <f t="shared" ref="T5:T12" si="4">+(P5-R5)^2</f>
        <v>69889600</v>
      </c>
      <c r="V5" s="76">
        <f t="shared" ref="V5:V13" si="5">+P5-Q5</f>
        <v>2086.5971393047657</v>
      </c>
      <c r="W5" s="78">
        <f t="shared" ref="W5:W13" si="6">+V5/P5%</f>
        <v>0.83463885572190633</v>
      </c>
    </row>
    <row r="6" spans="1:23" x14ac:dyDescent="0.25">
      <c r="A6" s="50">
        <f t="shared" ref="A6:A9" si="7">1+A5</f>
        <v>3</v>
      </c>
      <c r="B6" s="8">
        <v>252000</v>
      </c>
      <c r="C6" s="12">
        <v>110</v>
      </c>
      <c r="D6" s="12">
        <v>1</v>
      </c>
      <c r="E6" s="12">
        <v>1100</v>
      </c>
      <c r="F6" s="12">
        <v>1</v>
      </c>
      <c r="H6" s="20">
        <v>0.93877970075827089</v>
      </c>
      <c r="I6" s="20">
        <v>12974.286817196882</v>
      </c>
      <c r="J6" s="1" t="e">
        <v>#N/A</v>
      </c>
      <c r="K6" s="1" t="e">
        <v>#N/A</v>
      </c>
      <c r="L6" s="1" t="e">
        <v>#N/A</v>
      </c>
      <c r="P6" s="15">
        <f t="shared" si="0"/>
        <v>252000</v>
      </c>
      <c r="Q6" s="15">
        <f t="shared" si="1"/>
        <v>264913.97063226224</v>
      </c>
      <c r="R6" s="15">
        <f t="shared" si="2"/>
        <v>241640</v>
      </c>
      <c r="S6" s="15">
        <f t="shared" si="3"/>
        <v>541677708.99140501</v>
      </c>
      <c r="T6" s="15">
        <f t="shared" si="4"/>
        <v>107329600</v>
      </c>
      <c r="V6" s="76">
        <f t="shared" si="5"/>
        <v>-12913.970632262237</v>
      </c>
      <c r="W6" s="78">
        <f t="shared" si="6"/>
        <v>-5.1245915207389832</v>
      </c>
    </row>
    <row r="7" spans="1:23" x14ac:dyDescent="0.25">
      <c r="A7" s="50">
        <f t="shared" si="7"/>
        <v>4</v>
      </c>
      <c r="B7" s="8">
        <v>284000</v>
      </c>
      <c r="C7" s="12">
        <v>130</v>
      </c>
      <c r="D7" s="12">
        <v>2</v>
      </c>
      <c r="E7" s="12">
        <v>600</v>
      </c>
      <c r="F7" s="12">
        <v>1</v>
      </c>
      <c r="H7" s="21">
        <v>19.168064195739365</v>
      </c>
      <c r="I7" s="21">
        <v>5</v>
      </c>
      <c r="J7" s="1" t="e">
        <v>#N/A</v>
      </c>
      <c r="K7" s="1" t="e">
        <v>#N/A</v>
      </c>
      <c r="L7" s="1" t="e">
        <v>#N/A</v>
      </c>
      <c r="P7" s="15">
        <f t="shared" si="0"/>
        <v>284000</v>
      </c>
      <c r="Q7" s="15">
        <f t="shared" si="1"/>
        <v>279298.12445186445</v>
      </c>
      <c r="R7" s="15">
        <f t="shared" si="2"/>
        <v>241640</v>
      </c>
      <c r="S7" s="15">
        <f t="shared" si="3"/>
        <v>1418134337.2321115</v>
      </c>
      <c r="T7" s="15">
        <f t="shared" si="4"/>
        <v>1794369600</v>
      </c>
      <c r="V7" s="76">
        <f t="shared" si="5"/>
        <v>4701.8755481355474</v>
      </c>
      <c r="W7" s="78">
        <f t="shared" si="6"/>
        <v>1.6555899817378688</v>
      </c>
    </row>
    <row r="8" spans="1:23" x14ac:dyDescent="0.25">
      <c r="A8" s="50">
        <f t="shared" si="7"/>
        <v>5</v>
      </c>
      <c r="B8" s="8">
        <v>239000</v>
      </c>
      <c r="C8" s="12">
        <v>110</v>
      </c>
      <c r="D8" s="12">
        <v>1</v>
      </c>
      <c r="E8" s="12">
        <v>300</v>
      </c>
      <c r="F8" s="12">
        <v>0</v>
      </c>
      <c r="H8" s="52">
        <v>12906403407.925556</v>
      </c>
      <c r="I8" s="52">
        <v>841660592.07444406</v>
      </c>
      <c r="J8" s="1" t="e">
        <v>#N/A</v>
      </c>
      <c r="K8" s="1" t="e">
        <v>#N/A</v>
      </c>
      <c r="L8" s="1" t="e">
        <v>#N/A</v>
      </c>
      <c r="P8" s="15">
        <f t="shared" si="0"/>
        <v>239000</v>
      </c>
      <c r="Q8" s="15">
        <f t="shared" si="1"/>
        <v>245701.03445725338</v>
      </c>
      <c r="R8" s="15">
        <f t="shared" si="2"/>
        <v>241640</v>
      </c>
      <c r="S8" s="15">
        <f t="shared" si="3"/>
        <v>16492000.862999251</v>
      </c>
      <c r="T8" s="15">
        <f t="shared" si="4"/>
        <v>6969600</v>
      </c>
      <c r="V8" s="76">
        <f t="shared" si="5"/>
        <v>-6701.0344572533795</v>
      </c>
      <c r="W8" s="78">
        <f t="shared" si="6"/>
        <v>-2.8037801076373974</v>
      </c>
    </row>
    <row r="9" spans="1:23" x14ac:dyDescent="0.25">
      <c r="A9" s="50">
        <f t="shared" si="7"/>
        <v>6</v>
      </c>
      <c r="B9" s="8">
        <v>250000</v>
      </c>
      <c r="C9" s="12">
        <v>100</v>
      </c>
      <c r="D9" s="12">
        <v>1</v>
      </c>
      <c r="E9" s="12">
        <v>500</v>
      </c>
      <c r="F9" s="12">
        <v>1</v>
      </c>
      <c r="P9" s="15">
        <f t="shared" si="0"/>
        <v>250000</v>
      </c>
      <c r="Q9" s="15">
        <f t="shared" si="1"/>
        <v>244225.59903070261</v>
      </c>
      <c r="R9" s="15">
        <f t="shared" si="2"/>
        <v>241640</v>
      </c>
      <c r="S9" s="15">
        <f t="shared" si="3"/>
        <v>6685322.3475702647</v>
      </c>
      <c r="T9" s="15">
        <f t="shared" si="4"/>
        <v>69889600</v>
      </c>
      <c r="V9" s="76">
        <f t="shared" si="5"/>
        <v>5774.4009692973923</v>
      </c>
      <c r="W9" s="78">
        <f t="shared" si="6"/>
        <v>2.3097603877189568</v>
      </c>
    </row>
    <row r="10" spans="1:23" x14ac:dyDescent="0.25">
      <c r="A10" s="66">
        <f>1+A9</f>
        <v>7</v>
      </c>
      <c r="B10" s="92">
        <v>190000</v>
      </c>
      <c r="C10" s="12">
        <v>105</v>
      </c>
      <c r="D10" s="12">
        <v>2</v>
      </c>
      <c r="E10" s="12">
        <v>2000</v>
      </c>
      <c r="F10" s="12">
        <v>1</v>
      </c>
      <c r="P10" s="15">
        <f t="shared" si="0"/>
        <v>190000</v>
      </c>
      <c r="Q10" s="15">
        <f t="shared" si="1"/>
        <v>198162.04735891125</v>
      </c>
      <c r="R10" s="15">
        <f t="shared" si="2"/>
        <v>241640</v>
      </c>
      <c r="S10" s="15">
        <f t="shared" si="3"/>
        <v>1890332365.8607562</v>
      </c>
      <c r="T10" s="15">
        <f t="shared" si="4"/>
        <v>2666689600</v>
      </c>
      <c r="V10" s="76">
        <f t="shared" si="5"/>
        <v>-8162.0473589112516</v>
      </c>
      <c r="W10" s="78">
        <f t="shared" si="6"/>
        <v>-4.2958143994269742</v>
      </c>
    </row>
    <row r="11" spans="1:23" x14ac:dyDescent="0.25">
      <c r="A11" s="66">
        <f t="shared" ref="A11:A13" si="8">1+A10</f>
        <v>8</v>
      </c>
      <c r="B11" s="92">
        <v>185000</v>
      </c>
      <c r="C11" s="12">
        <v>100</v>
      </c>
      <c r="D11" s="12">
        <v>2</v>
      </c>
      <c r="E11" s="12">
        <v>700</v>
      </c>
      <c r="F11" s="12">
        <v>0</v>
      </c>
      <c r="P11" s="15">
        <f t="shared" si="0"/>
        <v>185000</v>
      </c>
      <c r="Q11" s="15">
        <f t="shared" si="1"/>
        <v>170633.55628581595</v>
      </c>
      <c r="R11" s="15">
        <f t="shared" si="2"/>
        <v>241640</v>
      </c>
      <c r="S11" s="15">
        <f t="shared" si="3"/>
        <v>5041915048.9355869</v>
      </c>
      <c r="T11" s="15">
        <f t="shared" si="4"/>
        <v>3208089600</v>
      </c>
      <c r="V11" s="76">
        <f t="shared" si="5"/>
        <v>14366.443714184046</v>
      </c>
      <c r="W11" s="78">
        <f t="shared" si="6"/>
        <v>7.7656452509102953</v>
      </c>
    </row>
    <row r="12" spans="1:23" x14ac:dyDescent="0.25">
      <c r="A12" s="66">
        <f t="shared" si="8"/>
        <v>9</v>
      </c>
      <c r="B12" s="92">
        <v>198000</v>
      </c>
      <c r="C12" s="12">
        <v>115</v>
      </c>
      <c r="D12" s="12">
        <v>2</v>
      </c>
      <c r="E12" s="12">
        <v>1000</v>
      </c>
      <c r="F12" s="12">
        <v>0</v>
      </c>
      <c r="H12" s="107" t="s">
        <v>127</v>
      </c>
      <c r="I12" s="107"/>
      <c r="J12" s="107"/>
      <c r="K12" s="107"/>
      <c r="L12" s="107"/>
      <c r="M12" s="107"/>
      <c r="N12" s="107"/>
      <c r="P12" s="15">
        <f t="shared" si="0"/>
        <v>198000</v>
      </c>
      <c r="Q12" s="15">
        <f t="shared" si="1"/>
        <v>207752.00639623558</v>
      </c>
      <c r="R12" s="15">
        <f t="shared" si="2"/>
        <v>241640</v>
      </c>
      <c r="S12" s="15">
        <f t="shared" si="3"/>
        <v>1148396110.4887784</v>
      </c>
      <c r="T12" s="15">
        <f t="shared" si="4"/>
        <v>1904449600</v>
      </c>
      <c r="V12" s="76">
        <f t="shared" si="5"/>
        <v>-9752.006396235578</v>
      </c>
      <c r="W12" s="78">
        <f t="shared" si="6"/>
        <v>-4.9252557556745344</v>
      </c>
    </row>
    <row r="13" spans="1:23" ht="14.25" customHeight="1" x14ac:dyDescent="0.25">
      <c r="A13" s="66">
        <f t="shared" si="8"/>
        <v>10</v>
      </c>
      <c r="B13" s="8">
        <v>272000</v>
      </c>
      <c r="C13" s="12">
        <v>130</v>
      </c>
      <c r="D13" s="12">
        <v>2</v>
      </c>
      <c r="E13" s="12">
        <v>1000</v>
      </c>
      <c r="F13" s="12">
        <v>1</v>
      </c>
      <c r="H13" s="107" t="s">
        <v>128</v>
      </c>
      <c r="I13" s="107"/>
      <c r="J13" s="107"/>
      <c r="K13" s="107"/>
      <c r="L13" s="107"/>
      <c r="M13" s="107"/>
      <c r="N13" s="107"/>
      <c r="P13" s="15">
        <f t="shared" si="0"/>
        <v>272000</v>
      </c>
      <c r="Q13" s="15">
        <f t="shared" si="1"/>
        <v>275240.8626464777</v>
      </c>
      <c r="R13" s="15">
        <f t="shared" si="2"/>
        <v>241640</v>
      </c>
      <c r="S13" s="15">
        <f t="shared" si="3"/>
        <v>1129017970.5874608</v>
      </c>
      <c r="T13" s="15">
        <f t="shared" ref="T13" si="9">+(P13-R13)^2</f>
        <v>921729600</v>
      </c>
      <c r="V13" s="76">
        <f t="shared" si="5"/>
        <v>-3240.8626464777044</v>
      </c>
      <c r="W13" s="78">
        <f t="shared" si="6"/>
        <v>-1.1914936200285677</v>
      </c>
    </row>
    <row r="14" spans="1:23" x14ac:dyDescent="0.25">
      <c r="A14" s="68" t="s">
        <v>34</v>
      </c>
      <c r="B14" s="69">
        <f>AVERAGE(B4:B13)</f>
        <v>241640</v>
      </c>
      <c r="C14" s="65"/>
      <c r="D14" s="65"/>
      <c r="E14" s="65"/>
      <c r="H14" s="101" t="s">
        <v>19</v>
      </c>
      <c r="I14" s="101" t="s">
        <v>23</v>
      </c>
      <c r="J14" s="101" t="s">
        <v>24</v>
      </c>
      <c r="K14" s="101" t="s">
        <v>96</v>
      </c>
      <c r="L14" s="101" t="s">
        <v>94</v>
      </c>
      <c r="M14" s="109" t="s">
        <v>130</v>
      </c>
      <c r="P14" s="15"/>
      <c r="Q14" s="15"/>
      <c r="R14" s="15"/>
      <c r="S14" s="15"/>
      <c r="T14" s="15"/>
    </row>
    <row r="15" spans="1:23" x14ac:dyDescent="0.25">
      <c r="A15" s="72"/>
      <c r="B15" s="72"/>
      <c r="C15" s="65"/>
      <c r="D15" s="65"/>
      <c r="E15" s="65"/>
      <c r="H15" s="1"/>
      <c r="I15" s="110">
        <v>120</v>
      </c>
      <c r="J15" s="110">
        <v>1</v>
      </c>
      <c r="K15" s="110">
        <v>2000</v>
      </c>
      <c r="L15" s="110">
        <v>1</v>
      </c>
      <c r="M15" s="109"/>
      <c r="P15" s="100" t="s">
        <v>100</v>
      </c>
      <c r="Q15" s="100"/>
      <c r="R15" s="100"/>
      <c r="S15" s="15">
        <f>SUM(S4:S13)</f>
        <v>12906403407.925552</v>
      </c>
      <c r="T15" s="15">
        <f>SUM(T4:T13)</f>
        <v>13748064000</v>
      </c>
    </row>
    <row r="16" spans="1:23" x14ac:dyDescent="0.25">
      <c r="G16" s="108" t="s">
        <v>129</v>
      </c>
      <c r="H16" s="1">
        <f>+L4</f>
        <v>-1536.9745383333811</v>
      </c>
      <c r="I16" s="1">
        <f>+K4</f>
        <v>2677.4264309639789</v>
      </c>
      <c r="J16" s="1">
        <f>+J4</f>
        <v>-44235.952056410846</v>
      </c>
      <c r="K16" s="1">
        <f>+I4</f>
        <v>-10.143154513466968</v>
      </c>
      <c r="L16" s="1">
        <f>+H4</f>
        <v>27327.459785782456</v>
      </c>
      <c r="M16" s="109"/>
      <c r="P16" s="73"/>
      <c r="Q16" s="73"/>
      <c r="R16" s="73"/>
      <c r="S16" s="50"/>
      <c r="T16" s="50"/>
    </row>
    <row r="17" spans="1:20" x14ac:dyDescent="0.25">
      <c r="G17" s="108" t="s">
        <v>131</v>
      </c>
      <c r="H17" s="1">
        <f>+H16</f>
        <v>-1536.9745383333811</v>
      </c>
      <c r="I17" s="1">
        <f>+I16*I15</f>
        <v>321291.17171567748</v>
      </c>
      <c r="J17" s="1">
        <f>+J15*J16</f>
        <v>-44235.952056410846</v>
      </c>
      <c r="K17" s="1">
        <f t="shared" ref="K17:L17" si="10">+K15*K16</f>
        <v>-20286.309026933934</v>
      </c>
      <c r="L17" s="1">
        <f t="shared" si="10"/>
        <v>27327.459785782456</v>
      </c>
      <c r="M17" s="111">
        <f>+H16+I17+J17+K17+L17</f>
        <v>282559.3958797818</v>
      </c>
      <c r="P17" s="74"/>
      <c r="Q17" s="74"/>
      <c r="R17" s="74"/>
      <c r="S17" s="22" t="s">
        <v>50</v>
      </c>
      <c r="T17" s="22">
        <f>+S15/T15</f>
        <v>0.93877970075827055</v>
      </c>
    </row>
    <row r="18" spans="1:20" x14ac:dyDescent="0.25">
      <c r="P18" s="74"/>
      <c r="Q18" s="74"/>
      <c r="R18" s="74"/>
      <c r="S18" s="22" t="s">
        <v>52</v>
      </c>
      <c r="T18" s="22">
        <f>+A22</f>
        <v>0.93877970075827089</v>
      </c>
    </row>
    <row r="19" spans="1:20" x14ac:dyDescent="0.25">
      <c r="A19" s="71" t="str">
        <f>+F2</f>
        <v>parco</v>
      </c>
      <c r="B19" s="71" t="str">
        <f>+E2</f>
        <v>distanza</v>
      </c>
      <c r="C19" s="71" t="str">
        <f>+D2</f>
        <v>piano</v>
      </c>
      <c r="D19" s="71" t="str">
        <f>+C2</f>
        <v>dimens</v>
      </c>
      <c r="E19" s="71" t="s">
        <v>98</v>
      </c>
    </row>
    <row r="20" spans="1:20" x14ac:dyDescent="0.25">
      <c r="A20" s="7">
        <f t="array" ref="A20:E24">LINEST(B4:B13,C4:F13,TRUE,TRUE)</f>
        <v>27327.459785782456</v>
      </c>
      <c r="B20" s="7">
        <v>-10.143154513466968</v>
      </c>
      <c r="C20" s="7">
        <v>-44235.952056410846</v>
      </c>
      <c r="D20" s="7">
        <v>2677.4264309639789</v>
      </c>
      <c r="E20" s="7">
        <v>-1536.9745383333811</v>
      </c>
      <c r="F20" s="30" t="s">
        <v>60</v>
      </c>
    </row>
    <row r="21" spans="1:20" x14ac:dyDescent="0.25">
      <c r="A21" s="19">
        <v>9798.8608456896509</v>
      </c>
      <c r="B21" s="19">
        <v>8.3500957711130877</v>
      </c>
      <c r="C21" s="19">
        <v>9593.2206411876195</v>
      </c>
      <c r="D21" s="19">
        <v>393.64737206675971</v>
      </c>
      <c r="E21" s="19">
        <v>41946.377871360164</v>
      </c>
      <c r="F21" s="30" t="s">
        <v>51</v>
      </c>
    </row>
    <row r="22" spans="1:20" x14ac:dyDescent="0.25">
      <c r="A22" s="20">
        <v>0.93877970075827089</v>
      </c>
      <c r="B22" s="20">
        <v>12974.286817196882</v>
      </c>
      <c r="C22" s="1" t="e">
        <v>#N/A</v>
      </c>
      <c r="D22" s="1" t="e">
        <v>#N/A</v>
      </c>
      <c r="E22" s="1" t="e">
        <v>#N/A</v>
      </c>
      <c r="F22" s="30" t="s">
        <v>61</v>
      </c>
    </row>
    <row r="23" spans="1:20" x14ac:dyDescent="0.25">
      <c r="A23" s="21">
        <v>19.168064195739365</v>
      </c>
      <c r="B23" s="21">
        <v>5</v>
      </c>
      <c r="C23" s="1" t="e">
        <v>#N/A</v>
      </c>
      <c r="D23" s="1" t="e">
        <v>#N/A</v>
      </c>
      <c r="E23" s="1" t="e">
        <v>#N/A</v>
      </c>
      <c r="F23" s="30" t="s">
        <v>62</v>
      </c>
    </row>
    <row r="24" spans="1:20" x14ac:dyDescent="0.25">
      <c r="A24" s="52">
        <v>12906403407.925556</v>
      </c>
      <c r="B24" s="52">
        <v>841660592.07444406</v>
      </c>
      <c r="C24" s="1" t="e">
        <v>#N/A</v>
      </c>
      <c r="D24" s="1" t="e">
        <v>#N/A</v>
      </c>
      <c r="E24" s="1" t="e">
        <v>#N/A</v>
      </c>
      <c r="F24" s="30" t="s">
        <v>91</v>
      </c>
    </row>
    <row r="25" spans="1:20" x14ac:dyDescent="0.25">
      <c r="K25" s="49"/>
      <c r="L25" s="49"/>
    </row>
    <row r="26" spans="1:20" x14ac:dyDescent="0.25">
      <c r="A26" t="s">
        <v>93</v>
      </c>
      <c r="K26" s="49"/>
      <c r="L26" s="49"/>
    </row>
    <row r="27" spans="1:20" x14ac:dyDescent="0.25">
      <c r="A27" t="s">
        <v>112</v>
      </c>
      <c r="K27" s="49"/>
      <c r="L27" s="49"/>
    </row>
    <row r="28" spans="1:20" x14ac:dyDescent="0.25">
      <c r="A28" t="s">
        <v>33</v>
      </c>
      <c r="K28" s="49"/>
      <c r="L28" s="49"/>
    </row>
    <row r="29" spans="1:20" x14ac:dyDescent="0.25">
      <c r="A29" t="s">
        <v>103</v>
      </c>
      <c r="K29" s="49"/>
      <c r="L29" s="49"/>
    </row>
    <row r="30" spans="1:20" x14ac:dyDescent="0.25">
      <c r="A30" s="63" t="s">
        <v>113</v>
      </c>
      <c r="B30" s="63"/>
      <c r="C30" s="63"/>
      <c r="E30" s="89">
        <f>+A20</f>
        <v>27327.459785782456</v>
      </c>
      <c r="F30" s="63"/>
      <c r="G30" s="63"/>
      <c r="H30" s="63"/>
    </row>
    <row r="31" spans="1:20" x14ac:dyDescent="0.25">
      <c r="A31" s="87" t="s">
        <v>111</v>
      </c>
      <c r="B31" s="88"/>
      <c r="C31" s="88"/>
      <c r="D31" s="88"/>
      <c r="E31" s="88"/>
      <c r="F31" s="90">
        <f>+E30</f>
        <v>27327.459785782456</v>
      </c>
    </row>
    <row r="32" spans="1:20" x14ac:dyDescent="0.25">
      <c r="A32" s="43" t="s">
        <v>106</v>
      </c>
      <c r="B32" s="43"/>
      <c r="C32" s="43"/>
      <c r="D32" s="43"/>
      <c r="E32" s="43"/>
      <c r="F32" s="43"/>
      <c r="G32" s="80">
        <f>+(B5+B8+B11+B12)/4</f>
        <v>218000</v>
      </c>
      <c r="H32" s="43"/>
      <c r="I32" s="43"/>
      <c r="J32" s="43"/>
      <c r="K32" s="43"/>
      <c r="L32" s="43"/>
    </row>
    <row r="33" spans="1:12" x14ac:dyDescent="0.25">
      <c r="A33" s="43" t="s">
        <v>104</v>
      </c>
      <c r="B33" s="43"/>
      <c r="C33" s="43"/>
      <c r="D33" s="43"/>
      <c r="E33" s="43"/>
      <c r="F33" s="43"/>
      <c r="G33" s="80">
        <f>+E30</f>
        <v>27327.459785782456</v>
      </c>
      <c r="H33" s="43"/>
      <c r="I33" s="43"/>
      <c r="J33" s="43"/>
      <c r="K33" s="43"/>
      <c r="L33" s="43"/>
    </row>
    <row r="34" spans="1:12" x14ac:dyDescent="0.25">
      <c r="A34" s="43" t="s">
        <v>105</v>
      </c>
      <c r="B34" s="43"/>
      <c r="C34" s="43"/>
      <c r="D34" s="43"/>
      <c r="E34" s="43"/>
      <c r="F34" s="43"/>
      <c r="G34" s="81">
        <f>+G33/G32%</f>
        <v>12.535532011826815</v>
      </c>
      <c r="H34" s="43"/>
      <c r="I34" s="43"/>
      <c r="J34" s="43"/>
      <c r="K34" s="43"/>
      <c r="L34" s="43"/>
    </row>
    <row r="35" spans="1:12" x14ac:dyDescent="0.25">
      <c r="A35" s="79" t="s">
        <v>107</v>
      </c>
      <c r="B35" s="43"/>
      <c r="C35" s="43"/>
      <c r="D35" s="43"/>
      <c r="E35" s="43"/>
      <c r="F35" s="43"/>
      <c r="G35" s="43"/>
      <c r="H35" s="43"/>
      <c r="I35" s="43"/>
      <c r="J35" s="43"/>
      <c r="K35" s="43"/>
      <c r="L35" s="43"/>
    </row>
    <row r="36" spans="1:12" x14ac:dyDescent="0.25">
      <c r="A36" s="79" t="s">
        <v>108</v>
      </c>
      <c r="B36" s="43"/>
      <c r="C36" s="43"/>
      <c r="D36" s="43"/>
      <c r="E36" s="43"/>
      <c r="F36" s="43"/>
      <c r="G36" s="43"/>
      <c r="H36" s="43"/>
      <c r="I36" s="82">
        <v>900</v>
      </c>
      <c r="K36" s="43"/>
      <c r="L36" s="43"/>
    </row>
    <row r="37" spans="1:12" x14ac:dyDescent="0.25">
      <c r="A37" s="79" t="s">
        <v>109</v>
      </c>
      <c r="B37" s="43"/>
      <c r="C37" s="43"/>
      <c r="D37" s="83">
        <f>I36*G32</f>
        <v>196200000</v>
      </c>
      <c r="E37" s="43"/>
      <c r="F37" s="43"/>
      <c r="G37" s="43"/>
      <c r="H37" s="43"/>
      <c r="I37" s="43"/>
      <c r="J37" s="43"/>
      <c r="K37" s="43"/>
      <c r="L37" s="43"/>
    </row>
    <row r="38" spans="1:12" x14ac:dyDescent="0.25">
      <c r="A38" s="79" t="s">
        <v>110</v>
      </c>
      <c r="B38" s="43"/>
      <c r="C38" s="43"/>
      <c r="D38" s="43"/>
      <c r="E38" s="43"/>
      <c r="F38" s="43"/>
      <c r="H38" s="84">
        <f>+D37</f>
        <v>196200000</v>
      </c>
      <c r="I38" s="85" t="s">
        <v>35</v>
      </c>
      <c r="J38" s="86">
        <f>+G34%</f>
        <v>0.12535532011826814</v>
      </c>
      <c r="K38" s="85" t="s">
        <v>36</v>
      </c>
      <c r="L38" s="84">
        <f>+J38*H38</f>
        <v>24594713.807204209</v>
      </c>
    </row>
  </sheetData>
  <mergeCells count="3">
    <mergeCell ref="P2:T2"/>
    <mergeCell ref="P15:R15"/>
    <mergeCell ref="M14:M16"/>
  </mergeCells>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3</vt:i4>
      </vt:variant>
    </vt:vector>
  </HeadingPairs>
  <TitlesOfParts>
    <vt:vector size="3" baseType="lpstr">
      <vt:lpstr>1 guida regr.lin excel</vt:lpstr>
      <vt:lpstr>2 eserc prezzo edonico libro</vt:lpstr>
      <vt:lpstr>3 eserc prezzo edonico parco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giacomo zanni</dc:creator>
  <cp:lastModifiedBy>UNIFE</cp:lastModifiedBy>
  <dcterms:created xsi:type="dcterms:W3CDTF">2011-02-07T14:43:31Z</dcterms:created>
  <dcterms:modified xsi:type="dcterms:W3CDTF">2019-12-06T10:16:48Z</dcterms:modified>
</cp:coreProperties>
</file>