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885" windowHeight="7830" firstSheet="1" activeTab="1"/>
  </bookViews>
  <sheets>
    <sheet name="sezione rettangolare" sheetId="1" r:id="rId1"/>
    <sheet name="sezione semicircolare" sheetId="2" r:id="rId2"/>
  </sheets>
  <definedNames>
    <definedName name="_xlnm.Print_Area" localSheetId="0">'sezione rettangolare'!$A$1:$I$65</definedName>
    <definedName name="_xlnm.Print_Area" localSheetId="1">'sezione semicircolare'!$A$1:$I$69</definedName>
  </definedNames>
  <calcPr fullCalcOnLoad="1"/>
</workbook>
</file>

<file path=xl/sharedStrings.xml><?xml version="1.0" encoding="utf-8"?>
<sst xmlns="http://schemas.openxmlformats.org/spreadsheetml/2006/main" count="133" uniqueCount="50">
  <si>
    <t>m</t>
  </si>
  <si>
    <t>Q</t>
  </si>
  <si>
    <t>H</t>
  </si>
  <si>
    <t>l/s</t>
  </si>
  <si>
    <t>mm/h</t>
  </si>
  <si>
    <t>φ</t>
  </si>
  <si>
    <t>Lungh</t>
  </si>
  <si>
    <t>Largh</t>
  </si>
  <si>
    <t>Int. Prec</t>
  </si>
  <si>
    <t>Ks</t>
  </si>
  <si>
    <t>Qfalda</t>
  </si>
  <si>
    <t>GRONDAIA</t>
  </si>
  <si>
    <t>Assumo una sezione</t>
  </si>
  <si>
    <t>b [cm]</t>
  </si>
  <si>
    <t>h [cm]</t>
  </si>
  <si>
    <t>yc=</t>
  </si>
  <si>
    <t>cm</t>
  </si>
  <si>
    <t>ym=</t>
  </si>
  <si>
    <t>Considero le perdite di carico</t>
  </si>
  <si>
    <t>Jmedio</t>
  </si>
  <si>
    <t>PLUVIALE</t>
  </si>
  <si>
    <t xml:space="preserve">Assumo un pluviale di diametro </t>
  </si>
  <si>
    <t>D=</t>
  </si>
  <si>
    <t>Soglia sfiorante</t>
  </si>
  <si>
    <t>Q=</t>
  </si>
  <si>
    <t>m3/s</t>
  </si>
  <si>
    <t>&gt;</t>
  </si>
  <si>
    <t>Sotto battente</t>
  </si>
  <si>
    <t>FALDA 1</t>
  </si>
  <si>
    <t>Un pluviale all'estremo</t>
  </si>
  <si>
    <t>Esercizio n°3</t>
  </si>
  <si>
    <t>ΔE=</t>
  </si>
  <si>
    <t>i=</t>
  </si>
  <si>
    <t>Nel caso voglia mettere la grondaia orizzontale mi aspetto un tirante a monte</t>
  </si>
  <si>
    <t>Δz=</t>
  </si>
  <si>
    <r>
      <t>D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</si>
  <si>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Q</t>
    </r>
  </si>
  <si>
    <t>EVENTUALE RESTRINGIMENTO CON RACCORDO</t>
  </si>
  <si>
    <t>D [cm]</t>
  </si>
  <si>
    <t>D [m]</t>
  </si>
  <si>
    <t>A (2/3)</t>
  </si>
  <si>
    <t>y (2/3)</t>
  </si>
  <si>
    <t>R(2/3)</t>
  </si>
  <si>
    <t>Q (2/3)</t>
  </si>
  <si>
    <t>y/D</t>
  </si>
  <si>
    <t>m2</t>
  </si>
  <si>
    <t>yc/D</t>
  </si>
  <si>
    <t>A</t>
  </si>
  <si>
    <t>V2/2g</t>
  </si>
  <si>
    <t>Lrac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</si>
</sst>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"/>
    <numFmt numFmtId="177" formatCode="[$-410]dddd\ d\ mmmm\ yyyy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d/m/yy\ h\.mm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E+00"/>
    <numFmt numFmtId="192" formatCode="0.000E+00"/>
    <numFmt numFmtId="193" formatCode="0.00000E+00"/>
    <numFmt numFmtId="194" formatCode="0.000000E+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i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6">
      <selection activeCell="B20" sqref="B20"/>
    </sheetView>
  </sheetViews>
  <sheetFormatPr defaultColWidth="9.140625" defaultRowHeight="12.75"/>
  <cols>
    <col min="3" max="3" width="8.00390625" style="0" customWidth="1"/>
    <col min="4" max="4" width="8.421875" style="0" customWidth="1"/>
    <col min="5" max="5" width="6.28125" style="0" customWidth="1"/>
    <col min="7" max="7" width="6.28125" style="0" customWidth="1"/>
    <col min="8" max="8" width="7.28125" style="0" customWidth="1"/>
    <col min="9" max="9" width="6.7109375" style="0" customWidth="1"/>
  </cols>
  <sheetData>
    <row r="1" ht="15.75">
      <c r="A1" s="13" t="s">
        <v>30</v>
      </c>
    </row>
    <row r="2" spans="1:6" ht="12.75">
      <c r="A2" s="2" t="s">
        <v>8</v>
      </c>
      <c r="B2" s="2" t="s">
        <v>5</v>
      </c>
      <c r="C2" s="2" t="s">
        <v>9</v>
      </c>
      <c r="D2" s="2"/>
      <c r="E2" s="2"/>
      <c r="F2" s="2"/>
    </row>
    <row r="3" spans="1:4" s="2" customFormat="1" ht="15.75" customHeight="1">
      <c r="A3" s="2" t="s">
        <v>4</v>
      </c>
      <c r="D3" s="9"/>
    </row>
    <row r="4" spans="1:6" ht="12.75">
      <c r="A4" s="4">
        <v>90</v>
      </c>
      <c r="B4" s="2">
        <v>1</v>
      </c>
      <c r="C4" s="2">
        <v>70</v>
      </c>
      <c r="D4" s="2"/>
      <c r="E4" s="2"/>
      <c r="F4" s="2"/>
    </row>
    <row r="5" spans="1:6" ht="12.75">
      <c r="A5" s="4"/>
      <c r="B5" s="2"/>
      <c r="C5" s="2"/>
      <c r="D5" s="2"/>
      <c r="E5" s="2"/>
      <c r="F5" s="2"/>
    </row>
    <row r="6" spans="1:8" ht="12.75">
      <c r="A6" s="1" t="s">
        <v>28</v>
      </c>
      <c r="B6" s="2"/>
      <c r="C6" s="4"/>
      <c r="D6" s="2"/>
      <c r="E6" s="2"/>
      <c r="F6" s="2"/>
      <c r="G6" s="2"/>
      <c r="H6" s="2"/>
    </row>
    <row r="7" spans="1:8" ht="12.75">
      <c r="A7" s="2" t="s">
        <v>6</v>
      </c>
      <c r="B7" s="2" t="s">
        <v>7</v>
      </c>
      <c r="C7" s="4"/>
      <c r="D7" s="2"/>
      <c r="E7" s="2"/>
      <c r="F7" s="2"/>
      <c r="G7" s="2"/>
      <c r="H7" s="2"/>
    </row>
    <row r="8" spans="1:8" ht="12.75">
      <c r="A8" s="2" t="s">
        <v>0</v>
      </c>
      <c r="B8" s="2" t="s">
        <v>0</v>
      </c>
      <c r="C8" s="4"/>
      <c r="D8" s="2"/>
      <c r="E8" s="2"/>
      <c r="F8" s="2"/>
      <c r="G8" s="2"/>
      <c r="H8" s="2"/>
    </row>
    <row r="9" spans="1:2" ht="12.75">
      <c r="A9" s="2">
        <v>15</v>
      </c>
      <c r="B9" s="2">
        <v>7</v>
      </c>
    </row>
    <row r="10" spans="1:3" ht="12.75">
      <c r="A10" t="s">
        <v>10</v>
      </c>
      <c r="B10" s="5">
        <f>B4*A4*A9*B9/3600</f>
        <v>2.625</v>
      </c>
      <c r="C10" t="s">
        <v>3</v>
      </c>
    </row>
    <row r="11" ht="12.75">
      <c r="B11" s="5"/>
    </row>
    <row r="12" spans="1:2" ht="12.75">
      <c r="A12" s="12" t="s">
        <v>11</v>
      </c>
      <c r="B12" s="5"/>
    </row>
    <row r="13" ht="12.75">
      <c r="A13" s="6" t="s">
        <v>29</v>
      </c>
    </row>
    <row r="14" spans="1:3" ht="12.75">
      <c r="A14" t="s">
        <v>1</v>
      </c>
      <c r="B14" s="5">
        <f>B10</f>
        <v>2.625</v>
      </c>
      <c r="C14" t="s">
        <v>3</v>
      </c>
    </row>
    <row r="15" ht="12.75">
      <c r="B15" s="10"/>
    </row>
    <row r="16" ht="12.75">
      <c r="A16" t="s">
        <v>12</v>
      </c>
    </row>
    <row r="17" spans="1:2" ht="12.75">
      <c r="A17" t="s">
        <v>13</v>
      </c>
      <c r="B17" t="s">
        <v>14</v>
      </c>
    </row>
    <row r="18" spans="1:2" ht="12.75">
      <c r="A18" s="11">
        <v>12</v>
      </c>
      <c r="B18" s="11">
        <v>12</v>
      </c>
    </row>
    <row r="20" spans="1:5" ht="12.75">
      <c r="A20" t="s">
        <v>15</v>
      </c>
      <c r="B20">
        <f>(((B14/1000)^2)/(9.81*(A18/100)^2))^(1/3)</f>
        <v>0.036537798129923464</v>
      </c>
      <c r="C20" t="s">
        <v>0</v>
      </c>
      <c r="D20" s="5">
        <f>B20*100</f>
        <v>3.6537798129923464</v>
      </c>
      <c r="E20" t="s">
        <v>16</v>
      </c>
    </row>
    <row r="21" spans="1:3" ht="12.75">
      <c r="A21" t="s">
        <v>17</v>
      </c>
      <c r="B21" s="5">
        <f>D20*3^0.5</f>
        <v>6.328532275772255</v>
      </c>
      <c r="C21" t="s">
        <v>16</v>
      </c>
    </row>
    <row r="23" ht="12.75">
      <c r="A23" t="s">
        <v>18</v>
      </c>
    </row>
    <row r="24" spans="1:2" ht="12.75">
      <c r="A24" t="s">
        <v>19</v>
      </c>
      <c r="B24">
        <f>0.85*9.81/((C4^2)*B20^(1/3))</f>
        <v>0.005128350847628648</v>
      </c>
    </row>
    <row r="25" spans="1:8" ht="12.75">
      <c r="A25" t="s">
        <v>31</v>
      </c>
      <c r="B25">
        <f>B24*B9</f>
        <v>0.03589845593340053</v>
      </c>
      <c r="C25" t="s">
        <v>0</v>
      </c>
      <c r="D25" s="5">
        <f>B25*100</f>
        <v>3.5898455933400535</v>
      </c>
      <c r="E25" t="s">
        <v>16</v>
      </c>
      <c r="F25" t="s">
        <v>26</v>
      </c>
      <c r="G25" s="4">
        <f>0.23*B20*100</f>
        <v>0.8403693569882397</v>
      </c>
      <c r="H25" t="s">
        <v>16</v>
      </c>
    </row>
    <row r="26" spans="1:7" ht="12.75">
      <c r="A26" t="s">
        <v>34</v>
      </c>
      <c r="B26">
        <f>B25+(1.5-SQRT(3))*B20</f>
        <v>0.027419830370563184</v>
      </c>
      <c r="C26" t="s">
        <v>0</v>
      </c>
      <c r="D26" s="5">
        <f>B26*100</f>
        <v>2.7419830370563183</v>
      </c>
      <c r="E26" t="s">
        <v>16</v>
      </c>
      <c r="G26" s="4"/>
    </row>
    <row r="27" spans="1:6" ht="12.75">
      <c r="A27" t="s">
        <v>32</v>
      </c>
      <c r="B27" s="10">
        <f>B26/B9</f>
        <v>0.003917118624366169</v>
      </c>
      <c r="D27" s="5"/>
      <c r="F27" s="4"/>
    </row>
    <row r="28" spans="1:6" ht="12.75">
      <c r="A28" t="s">
        <v>33</v>
      </c>
      <c r="D28" s="5"/>
      <c r="F28" s="4"/>
    </row>
    <row r="29" spans="1:6" ht="12.75">
      <c r="A29" t="s">
        <v>32</v>
      </c>
      <c r="B29">
        <v>0</v>
      </c>
      <c r="D29" s="5"/>
      <c r="F29" s="4"/>
    </row>
    <row r="30" spans="1:4" ht="12.75">
      <c r="A30" t="s">
        <v>17</v>
      </c>
      <c r="B30" s="5">
        <f>B21+D26</f>
        <v>9.070515312828572</v>
      </c>
      <c r="C30" s="14" t="s">
        <v>16</v>
      </c>
      <c r="D30" s="5"/>
    </row>
    <row r="32" ht="12.75">
      <c r="A32" s="12" t="s">
        <v>20</v>
      </c>
    </row>
    <row r="33" spans="1:8" ht="12.75">
      <c r="A33" t="s">
        <v>21</v>
      </c>
      <c r="D33" s="8" t="s">
        <v>22</v>
      </c>
      <c r="E33" s="3">
        <v>0.1</v>
      </c>
      <c r="F33" t="s">
        <v>0</v>
      </c>
      <c r="G33">
        <f>E33*100</f>
        <v>10</v>
      </c>
      <c r="H33" t="s">
        <v>16</v>
      </c>
    </row>
    <row r="34" spans="1:9" ht="12.75">
      <c r="A34" t="s">
        <v>23</v>
      </c>
      <c r="C34" t="s">
        <v>24</v>
      </c>
      <c r="D34">
        <f>0.35*B20*PI()*E33*(2*9.81*B20)^0.5</f>
        <v>0.0034015822495275017</v>
      </c>
      <c r="E34" t="s">
        <v>25</v>
      </c>
      <c r="F34">
        <f>D34*1000</f>
        <v>3.4015822495275017</v>
      </c>
      <c r="G34" t="s">
        <v>3</v>
      </c>
      <c r="H34" t="s">
        <v>26</v>
      </c>
      <c r="I34" s="10">
        <f>B14</f>
        <v>2.625</v>
      </c>
    </row>
    <row r="35" spans="1:9" ht="12.75">
      <c r="A35" t="s">
        <v>27</v>
      </c>
      <c r="C35" t="s">
        <v>24</v>
      </c>
      <c r="D35">
        <f>0.6*(0.25*PI()*E33^2)*(2*9.81*B20)^0.5</f>
        <v>0.003989898238803009</v>
      </c>
      <c r="E35" t="s">
        <v>25</v>
      </c>
      <c r="F35" s="7">
        <f>D35*1000</f>
        <v>3.989898238803009</v>
      </c>
      <c r="G35" t="s">
        <v>3</v>
      </c>
      <c r="H35" t="s">
        <v>26</v>
      </c>
      <c r="I35" s="10">
        <f>B14</f>
        <v>2.625</v>
      </c>
    </row>
    <row r="36" spans="1:9" ht="12.75">
      <c r="A36" s="12" t="s">
        <v>37</v>
      </c>
      <c r="F36" s="7"/>
      <c r="I36" s="10"/>
    </row>
    <row r="37" spans="1:2" ht="14.25">
      <c r="A37" s="1" t="s">
        <v>36</v>
      </c>
      <c r="B37">
        <v>0.6</v>
      </c>
    </row>
    <row r="38" spans="1:5" ht="14.25">
      <c r="A38" s="1" t="s">
        <v>35</v>
      </c>
      <c r="B38">
        <v>0.05</v>
      </c>
      <c r="C38" t="s">
        <v>0</v>
      </c>
      <c r="D38">
        <f>B38*100</f>
        <v>5</v>
      </c>
      <c r="E38" t="s">
        <v>16</v>
      </c>
    </row>
    <row r="39" spans="1:8" ht="12.75">
      <c r="A39" s="1" t="s">
        <v>2</v>
      </c>
      <c r="B39" s="2">
        <f>(B14/1000)^2/(2*9.81)/(3.14*B38^2/4)^2/B37^2</f>
        <v>0.2533015112195613</v>
      </c>
      <c r="C39" s="15" t="s">
        <v>0</v>
      </c>
      <c r="D39" s="2"/>
      <c r="E39" s="2"/>
      <c r="F39" s="2"/>
      <c r="G39" s="2"/>
      <c r="H39" s="2"/>
    </row>
    <row r="40" spans="1:8" ht="12.75">
      <c r="A40" s="1" t="s">
        <v>49</v>
      </c>
      <c r="B40" s="2">
        <f>B39-B20</f>
        <v>0.21676371308963782</v>
      </c>
      <c r="C40" s="4"/>
      <c r="D40" s="2"/>
      <c r="E40" s="2"/>
      <c r="F40" s="2"/>
      <c r="G40" s="2"/>
      <c r="H40" s="2"/>
    </row>
    <row r="41" spans="1:8" ht="12.75">
      <c r="A41" s="2"/>
      <c r="B41" s="2"/>
      <c r="C41" s="4"/>
      <c r="D41" s="2"/>
      <c r="E41" s="2"/>
      <c r="F41" s="2"/>
      <c r="G41" s="2"/>
      <c r="H41" s="2"/>
    </row>
    <row r="42" spans="1:2" ht="12.75">
      <c r="A42" s="2"/>
      <c r="B42" s="2"/>
    </row>
    <row r="43" ht="12.75">
      <c r="B43" s="5"/>
    </row>
    <row r="44" ht="12.75">
      <c r="B44" s="5"/>
    </row>
    <row r="45" spans="1:2" ht="12.75">
      <c r="A45" s="12"/>
      <c r="B45" s="5"/>
    </row>
    <row r="46" ht="12.75">
      <c r="A46" s="6"/>
    </row>
    <row r="47" ht="12.75">
      <c r="B47" s="5"/>
    </row>
    <row r="48" ht="12.75">
      <c r="B48" s="10"/>
    </row>
    <row r="51" spans="1:2" ht="12.75">
      <c r="A51" s="11"/>
      <c r="B51" s="11"/>
    </row>
    <row r="53" ht="12.75">
      <c r="D53" s="5"/>
    </row>
    <row r="55" ht="12.75">
      <c r="B55" s="5"/>
    </row>
    <row r="59" spans="4:6" ht="12.75">
      <c r="D59" s="5"/>
      <c r="F59" s="4"/>
    </row>
    <row r="60" ht="12.75">
      <c r="B60" s="5"/>
    </row>
    <row r="62" ht="12.75">
      <c r="A62" s="12"/>
    </row>
    <row r="63" spans="4:5" ht="12.75">
      <c r="D63" s="8"/>
      <c r="E63" s="3"/>
    </row>
    <row r="64" ht="12.75">
      <c r="I64" s="10"/>
    </row>
    <row r="65" spans="6:9" ht="12.75">
      <c r="F65" s="7"/>
      <c r="I65" s="10"/>
    </row>
    <row r="67" ht="12.75">
      <c r="I67" s="10"/>
    </row>
    <row r="68" spans="6:9" ht="12.75">
      <c r="F68" s="7"/>
      <c r="I68" s="1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5">
      <selection activeCell="C28" sqref="C28"/>
    </sheetView>
  </sheetViews>
  <sheetFormatPr defaultColWidth="9.140625" defaultRowHeight="12.75"/>
  <cols>
    <col min="3" max="3" width="8.00390625" style="0" customWidth="1"/>
    <col min="4" max="4" width="8.421875" style="0" customWidth="1"/>
    <col min="5" max="5" width="6.28125" style="0" customWidth="1"/>
    <col min="7" max="7" width="6.28125" style="0" customWidth="1"/>
    <col min="8" max="8" width="7.28125" style="0" customWidth="1"/>
    <col min="9" max="9" width="6.7109375" style="0" customWidth="1"/>
    <col min="11" max="11" width="12.421875" style="0" bestFit="1" customWidth="1"/>
  </cols>
  <sheetData>
    <row r="1" ht="15.75">
      <c r="A1" s="13" t="s">
        <v>30</v>
      </c>
    </row>
    <row r="2" spans="1:6" ht="12.75">
      <c r="A2" s="2" t="s">
        <v>8</v>
      </c>
      <c r="B2" s="2" t="s">
        <v>5</v>
      </c>
      <c r="C2" s="2" t="s">
        <v>9</v>
      </c>
      <c r="D2" s="2"/>
      <c r="E2" s="2"/>
      <c r="F2" s="2"/>
    </row>
    <row r="3" spans="1:4" s="2" customFormat="1" ht="15.75" customHeight="1">
      <c r="A3" s="2" t="s">
        <v>4</v>
      </c>
      <c r="D3" s="9"/>
    </row>
    <row r="4" spans="1:6" ht="12.75">
      <c r="A4" s="4">
        <v>90</v>
      </c>
      <c r="B4" s="2">
        <v>1</v>
      </c>
      <c r="C4" s="2">
        <v>70</v>
      </c>
      <c r="D4" s="2"/>
      <c r="E4" s="2"/>
      <c r="F4" s="2"/>
    </row>
    <row r="5" spans="1:6" ht="12.75">
      <c r="A5" s="4"/>
      <c r="B5" s="2"/>
      <c r="C5" s="2"/>
      <c r="D5" s="2"/>
      <c r="E5" s="2"/>
      <c r="F5" s="2"/>
    </row>
    <row r="6" spans="1:8" ht="12.75">
      <c r="A6" s="1" t="s">
        <v>28</v>
      </c>
      <c r="B6" s="2"/>
      <c r="C6" s="4"/>
      <c r="D6" s="2"/>
      <c r="E6" s="2"/>
      <c r="F6" s="2"/>
      <c r="G6" s="2"/>
      <c r="H6" s="2"/>
    </row>
    <row r="7" spans="1:8" ht="12.75">
      <c r="A7" s="2" t="s">
        <v>6</v>
      </c>
      <c r="B7" s="2" t="s">
        <v>7</v>
      </c>
      <c r="C7" s="4"/>
      <c r="D7" s="2"/>
      <c r="E7" s="2"/>
      <c r="F7" s="2"/>
      <c r="G7" s="2"/>
      <c r="H7" s="2"/>
    </row>
    <row r="8" spans="1:8" ht="12.75">
      <c r="A8" s="2" t="s">
        <v>0</v>
      </c>
      <c r="B8" s="2" t="s">
        <v>0</v>
      </c>
      <c r="C8" s="4"/>
      <c r="D8" s="2"/>
      <c r="E8" s="2"/>
      <c r="F8" s="2"/>
      <c r="G8" s="2"/>
      <c r="H8" s="2"/>
    </row>
    <row r="9" spans="1:2" ht="12.75">
      <c r="A9" s="2">
        <v>15</v>
      </c>
      <c r="B9" s="2">
        <v>7</v>
      </c>
    </row>
    <row r="10" spans="1:3" ht="12.75">
      <c r="A10" t="s">
        <v>10</v>
      </c>
      <c r="B10" s="5">
        <f>B4*A4*A9*B9/3600</f>
        <v>2.625</v>
      </c>
      <c r="C10" t="s">
        <v>3</v>
      </c>
    </row>
    <row r="11" ht="12.75">
      <c r="B11" s="5"/>
    </row>
    <row r="12" spans="1:2" ht="12.75">
      <c r="A12" s="12" t="s">
        <v>11</v>
      </c>
      <c r="B12" s="5"/>
    </row>
    <row r="13" ht="12.75">
      <c r="A13" s="6" t="s">
        <v>29</v>
      </c>
    </row>
    <row r="14" spans="1:3" ht="12.75">
      <c r="A14" t="s">
        <v>1</v>
      </c>
      <c r="B14" s="5">
        <f>B10</f>
        <v>2.625</v>
      </c>
      <c r="C14" t="s">
        <v>3</v>
      </c>
    </row>
    <row r="15" ht="12.75">
      <c r="B15" s="10"/>
    </row>
    <row r="16" ht="12.75">
      <c r="A16" t="s">
        <v>12</v>
      </c>
    </row>
    <row r="17" spans="1:2" ht="12.75">
      <c r="A17" s="14" t="s">
        <v>38</v>
      </c>
      <c r="B17" s="14" t="s">
        <v>39</v>
      </c>
    </row>
    <row r="18" spans="1:2" ht="12.75">
      <c r="A18" s="11">
        <v>10</v>
      </c>
      <c r="B18" s="11">
        <f>A18/100</f>
        <v>0.1</v>
      </c>
    </row>
    <row r="20" spans="1:11" ht="12.75">
      <c r="A20" t="s">
        <v>15</v>
      </c>
      <c r="B20">
        <f>1.025*(B14/1000/(B18^2*SQRT(9.81*B18)))^0.515*B18</f>
        <v>0.051727404726173445</v>
      </c>
      <c r="C20" t="s">
        <v>0</v>
      </c>
      <c r="D20" s="5">
        <f>B20*100</f>
        <v>5.1727404726173445</v>
      </c>
      <c r="E20" t="s">
        <v>16</v>
      </c>
      <c r="F20" t="s">
        <v>46</v>
      </c>
      <c r="G20">
        <f>B20/B18</f>
        <v>0.5172740472617344</v>
      </c>
      <c r="H20" t="s">
        <v>47</v>
      </c>
      <c r="I20">
        <f>0.393*B18^2</f>
        <v>0.003930000000000001</v>
      </c>
      <c r="J20" t="s">
        <v>48</v>
      </c>
      <c r="K20">
        <f>(B14/1000)^2/(2*9.81)/I20^2</f>
        <v>0.022739164930842336</v>
      </c>
    </row>
    <row r="21" spans="1:5" ht="12.75">
      <c r="A21" t="s">
        <v>17</v>
      </c>
      <c r="B21">
        <f>1.6763*(D20/A18)^1.075*B18</f>
        <v>0.08252803149615776</v>
      </c>
      <c r="C21" s="14" t="s">
        <v>0</v>
      </c>
      <c r="D21" s="5">
        <f>1.6763*(D20/A18)^1.075*100*B18</f>
        <v>8.252803149615776</v>
      </c>
      <c r="E21" t="s">
        <v>16</v>
      </c>
    </row>
    <row r="23" ht="12.75">
      <c r="A23" t="s">
        <v>18</v>
      </c>
    </row>
    <row r="24" spans="1:5" ht="12.75">
      <c r="A24" s="14" t="s">
        <v>41</v>
      </c>
      <c r="B24">
        <f>B21+2/3*(B20-B21)</f>
        <v>0.061994280316168215</v>
      </c>
      <c r="D24" s="14" t="s">
        <v>44</v>
      </c>
      <c r="E24">
        <f>B24/B18</f>
        <v>0.6199428031616822</v>
      </c>
    </row>
    <row r="25" spans="1:3" ht="12.75">
      <c r="A25" s="14" t="s">
        <v>40</v>
      </c>
      <c r="B25">
        <f>0.492*B18^2</f>
        <v>0.004920000000000001</v>
      </c>
      <c r="C25" s="14" t="s">
        <v>45</v>
      </c>
    </row>
    <row r="26" spans="1:2" ht="12.75">
      <c r="A26" s="14" t="s">
        <v>42</v>
      </c>
      <c r="B26">
        <f>0.278*B18</f>
        <v>0.027800000000000005</v>
      </c>
    </row>
    <row r="27" spans="1:2" ht="12.75">
      <c r="A27" s="14" t="s">
        <v>43</v>
      </c>
      <c r="B27">
        <f>2/3*B14/1000</f>
        <v>0.00175</v>
      </c>
    </row>
    <row r="28" spans="1:2" ht="12.75">
      <c r="A28" t="s">
        <v>19</v>
      </c>
      <c r="B28">
        <f>B27^2/C4^2/B25^2/B26^(4/3)</f>
        <v>0.0030658912826210367</v>
      </c>
    </row>
    <row r="29" spans="1:8" ht="12.75">
      <c r="A29" t="s">
        <v>31</v>
      </c>
      <c r="B29">
        <f>B28*B9</f>
        <v>0.021461238978347258</v>
      </c>
      <c r="C29" t="s">
        <v>0</v>
      </c>
      <c r="D29" s="5">
        <f>B29*100</f>
        <v>2.146123897834726</v>
      </c>
      <c r="E29" t="s">
        <v>16</v>
      </c>
      <c r="F29" t="s">
        <v>26</v>
      </c>
      <c r="G29" s="4">
        <f>0.23*B20*100</f>
        <v>1.1897303087019893</v>
      </c>
      <c r="H29" t="s">
        <v>16</v>
      </c>
    </row>
    <row r="30" spans="1:7" ht="12.75">
      <c r="A30" t="s">
        <v>34</v>
      </c>
      <c r="B30">
        <f>B29+B20+K20-B21</f>
        <v>0.013399777139205288</v>
      </c>
      <c r="C30" t="s">
        <v>0</v>
      </c>
      <c r="D30" s="5">
        <f>B30*100</f>
        <v>1.3399777139205287</v>
      </c>
      <c r="E30" t="s">
        <v>16</v>
      </c>
      <c r="G30" s="4"/>
    </row>
    <row r="31" spans="1:6" ht="12.75">
      <c r="A31" t="s">
        <v>32</v>
      </c>
      <c r="B31" s="10">
        <f>B30/B9</f>
        <v>0.0019142538770293269</v>
      </c>
      <c r="D31" s="5"/>
      <c r="F31" s="4"/>
    </row>
    <row r="32" spans="1:6" ht="12.75">
      <c r="A32" t="s">
        <v>33</v>
      </c>
      <c r="D32" s="5"/>
      <c r="F32" s="4"/>
    </row>
    <row r="33" spans="1:6" ht="12.75">
      <c r="A33" s="14" t="s">
        <v>32</v>
      </c>
      <c r="B33">
        <v>0</v>
      </c>
      <c r="D33" s="5"/>
      <c r="F33" s="4"/>
    </row>
    <row r="34" spans="1:4" ht="12.75">
      <c r="A34" t="s">
        <v>17</v>
      </c>
      <c r="B34" s="5">
        <f>D21+D30</f>
        <v>9.592780863536305</v>
      </c>
      <c r="C34" s="14" t="s">
        <v>16</v>
      </c>
      <c r="D34" s="5"/>
    </row>
    <row r="36" ht="12.75">
      <c r="A36" s="12" t="s">
        <v>20</v>
      </c>
    </row>
    <row r="37" spans="1:8" ht="12.75">
      <c r="A37" t="s">
        <v>21</v>
      </c>
      <c r="D37" s="8" t="s">
        <v>22</v>
      </c>
      <c r="E37" s="3">
        <v>0.1</v>
      </c>
      <c r="F37" t="s">
        <v>0</v>
      </c>
      <c r="G37">
        <f>E37*100</f>
        <v>10</v>
      </c>
      <c r="H37" t="s">
        <v>16</v>
      </c>
    </row>
    <row r="38" spans="1:9" ht="12.75">
      <c r="A38" t="s">
        <v>23</v>
      </c>
      <c r="C38" t="s">
        <v>24</v>
      </c>
      <c r="D38">
        <f>0.35*B20*PI()*E37*(2*9.81*B20)^0.5</f>
        <v>0.005729918605531375</v>
      </c>
      <c r="E38" t="s">
        <v>25</v>
      </c>
      <c r="F38">
        <f>D38*1000</f>
        <v>5.729918605531375</v>
      </c>
      <c r="G38" t="s">
        <v>3</v>
      </c>
      <c r="H38" t="s">
        <v>26</v>
      </c>
      <c r="I38" s="10">
        <f>B14</f>
        <v>2.625</v>
      </c>
    </row>
    <row r="39" spans="1:9" ht="12.75">
      <c r="A39" t="s">
        <v>27</v>
      </c>
      <c r="C39" t="s">
        <v>24</v>
      </c>
      <c r="D39">
        <f>0.6*(0.25*PI()*E37^2)*(2*9.81*B20)^0.5</f>
        <v>0.004747347011453767</v>
      </c>
      <c r="E39" t="s">
        <v>25</v>
      </c>
      <c r="F39" s="7">
        <f>D39*1000</f>
        <v>4.747347011453766</v>
      </c>
      <c r="G39" t="s">
        <v>3</v>
      </c>
      <c r="H39" t="s">
        <v>26</v>
      </c>
      <c r="I39" s="10">
        <f>B14</f>
        <v>2.625</v>
      </c>
    </row>
    <row r="40" spans="1:9" ht="12.75">
      <c r="A40" s="12" t="s">
        <v>37</v>
      </c>
      <c r="F40" s="7"/>
      <c r="I40" s="10"/>
    </row>
    <row r="41" spans="1:2" ht="14.25">
      <c r="A41" s="1" t="s">
        <v>36</v>
      </c>
      <c r="B41">
        <v>0.6</v>
      </c>
    </row>
    <row r="42" spans="1:5" ht="14.25">
      <c r="A42" s="1" t="s">
        <v>35</v>
      </c>
      <c r="B42">
        <v>0.05</v>
      </c>
      <c r="C42" t="s">
        <v>0</v>
      </c>
      <c r="D42">
        <f>B42*100</f>
        <v>5</v>
      </c>
      <c r="E42" t="s">
        <v>16</v>
      </c>
    </row>
    <row r="43" spans="1:8" ht="12.75">
      <c r="A43" s="1" t="s">
        <v>2</v>
      </c>
      <c r="B43" s="2">
        <f>(B14/1000)^2/(2*9.81)/(3.14*B42^2/4)^2/B41^2</f>
        <v>0.2533015112195613</v>
      </c>
      <c r="C43" s="15" t="s">
        <v>0</v>
      </c>
      <c r="D43" s="2"/>
      <c r="E43" s="2"/>
      <c r="F43" s="2"/>
      <c r="G43" s="2"/>
      <c r="H43" s="2"/>
    </row>
    <row r="44" spans="1:8" ht="12.75">
      <c r="A44" s="2"/>
      <c r="B44" s="2"/>
      <c r="C44" s="4"/>
      <c r="D44" s="2"/>
      <c r="E44" s="2"/>
      <c r="F44" s="2"/>
      <c r="G44" s="2"/>
      <c r="H44" s="2"/>
    </row>
    <row r="45" spans="1:8" ht="12.75">
      <c r="A45" s="2"/>
      <c r="B45" s="2"/>
      <c r="C45" s="4"/>
      <c r="D45" s="2"/>
      <c r="E45" s="2"/>
      <c r="F45" s="2"/>
      <c r="G45" s="2"/>
      <c r="H45" s="2"/>
    </row>
    <row r="46" spans="1:2" ht="12.75">
      <c r="A46" s="2"/>
      <c r="B46" s="2"/>
    </row>
    <row r="47" ht="12.75">
      <c r="B47" s="5"/>
    </row>
    <row r="48" ht="12.75">
      <c r="B48" s="5"/>
    </row>
    <row r="49" spans="1:2" ht="12.75">
      <c r="A49" s="12"/>
      <c r="B49" s="5"/>
    </row>
    <row r="50" ht="12.75">
      <c r="A50" s="6"/>
    </row>
    <row r="51" ht="12.75">
      <c r="B51" s="5"/>
    </row>
    <row r="52" ht="12.75">
      <c r="B52" s="10"/>
    </row>
    <row r="55" spans="1:2" ht="12.75">
      <c r="A55" s="11"/>
      <c r="B55" s="11"/>
    </row>
    <row r="57" ht="12.75">
      <c r="D57" s="5"/>
    </row>
    <row r="59" ht="12.75">
      <c r="B59" s="5"/>
    </row>
    <row r="63" spans="4:6" ht="12.75">
      <c r="D63" s="5"/>
      <c r="F63" s="4"/>
    </row>
    <row r="64" ht="12.75">
      <c r="B64" s="5"/>
    </row>
    <row r="66" ht="12.75">
      <c r="A66" s="12"/>
    </row>
    <row r="67" spans="4:5" ht="12.75">
      <c r="D67" s="8"/>
      <c r="E67" s="3"/>
    </row>
    <row r="68" ht="12.75">
      <c r="I68" s="10"/>
    </row>
    <row r="69" spans="6:9" ht="12.75">
      <c r="F69" s="7"/>
      <c r="I69" s="10"/>
    </row>
    <row r="71" ht="12.75">
      <c r="I71" s="10"/>
    </row>
    <row r="72" spans="6:9" ht="12.75">
      <c r="F72" s="7"/>
      <c r="I72" s="1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Alvisi</dc:creator>
  <cp:keywords/>
  <dc:description/>
  <cp:lastModifiedBy>Enrico Creaco</cp:lastModifiedBy>
  <cp:lastPrinted>2010-08-30T16:24:31Z</cp:lastPrinted>
  <dcterms:created xsi:type="dcterms:W3CDTF">1999-09-20T14:21:41Z</dcterms:created>
  <dcterms:modified xsi:type="dcterms:W3CDTF">2013-05-02T11:01:13Z</dcterms:modified>
  <cp:category/>
  <cp:version/>
  <cp:contentType/>
  <cp:contentStatus/>
</cp:coreProperties>
</file>